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 tabRatio="696" activeTab="5"/>
  </bookViews>
  <sheets>
    <sheet name="Смета" sheetId="1" r:id="rId1"/>
    <sheet name="Приложение №1" sheetId="2" r:id="rId2"/>
    <sheet name="Приложение №3" sheetId="3" r:id="rId3"/>
    <sheet name="Приложение №4" sheetId="4" r:id="rId4"/>
    <sheet name="Приложение №2 " sheetId="5" r:id="rId5"/>
    <sheet name="Приложение №5 Налог" sheetId="10" r:id="rId6"/>
  </sheets>
  <calcPr calcId="124519"/>
</workbook>
</file>

<file path=xl/calcChain.xml><?xml version="1.0" encoding="utf-8"?>
<calcChain xmlns="http://schemas.openxmlformats.org/spreadsheetml/2006/main">
  <c r="D5" i="10"/>
  <c r="D6" s="1"/>
  <c r="D4"/>
  <c r="C15" i="5"/>
  <c r="C16" i="1"/>
  <c r="C27"/>
  <c r="E11" i="2"/>
  <c r="E12"/>
  <c r="E10"/>
  <c r="E5"/>
  <c r="E4"/>
  <c r="C14" i="1"/>
  <c r="C5" s="1"/>
  <c r="D7" i="10" l="1"/>
  <c r="D9" s="1"/>
  <c r="D11"/>
  <c r="D12" i="2"/>
  <c r="C9" i="4"/>
  <c r="D12" i="10" l="1"/>
  <c r="D13" s="1"/>
  <c r="D16"/>
  <c r="D8" i="2"/>
  <c r="E8" s="1"/>
  <c r="D7"/>
  <c r="E7" s="1"/>
  <c r="D6"/>
  <c r="E6" s="1"/>
  <c r="D11"/>
  <c r="D10"/>
  <c r="D9"/>
  <c r="E9" s="1"/>
  <c r="D5"/>
  <c r="D4"/>
  <c r="E13" l="1"/>
  <c r="C13"/>
  <c r="D13"/>
</calcChain>
</file>

<file path=xl/sharedStrings.xml><?xml version="1.0" encoding="utf-8"?>
<sst xmlns="http://schemas.openxmlformats.org/spreadsheetml/2006/main" count="141" uniqueCount="130">
  <si>
    <t>№ п/п</t>
  </si>
  <si>
    <t>Вознаграждение членов Правления, зарплата бухгалтера, кассира, электриков и других работников, в том числе отчисления в фонды (Приложение №1)</t>
  </si>
  <si>
    <t>Аренда зала ДК "Гамма" для проведения отчетно-выборного собрания (2 часа)</t>
  </si>
  <si>
    <t>Председатель Правления</t>
  </si>
  <si>
    <t>Бухгалтер</t>
  </si>
  <si>
    <t>Кассир</t>
  </si>
  <si>
    <t>ИТОГО:</t>
  </si>
  <si>
    <t>Наименование услуг</t>
  </si>
  <si>
    <t>Количество услуг, тарифы, руб.</t>
  </si>
  <si>
    <t>Общая стоимость затрат:</t>
  </si>
  <si>
    <t>Тарифы и затраты, руб.</t>
  </si>
  <si>
    <t>Наименование тарифов и работ</t>
  </si>
  <si>
    <t>Расходы, руб.</t>
  </si>
  <si>
    <t>Наименование затрат</t>
  </si>
  <si>
    <t xml:space="preserve">Председатель Правления </t>
  </si>
  <si>
    <t xml:space="preserve">Ответственная за эл. потребление </t>
  </si>
  <si>
    <t xml:space="preserve">Оплата сотовых телефонов в том числе: </t>
  </si>
  <si>
    <t>Итого затраты:</t>
  </si>
  <si>
    <t>Член Правления (1-ый район)</t>
  </si>
  <si>
    <t>Член Правления (2-ой район)</t>
  </si>
  <si>
    <t>Член Правления (3-ий район)</t>
  </si>
  <si>
    <t>Член Правления (4-ый район)</t>
  </si>
  <si>
    <t>Председатель Правления                                            В.Ю. Бажанов</t>
  </si>
  <si>
    <r>
      <rPr>
        <b/>
        <sz val="14"/>
        <color theme="1"/>
        <rFont val="Times New Roman"/>
        <family val="1"/>
        <charset val="204"/>
      </rPr>
      <t>Штраф за нарушение Правил внутреннего распорядка, благоустройства участков и прилегающей территории, а также несанкционированный выброс следующего мусора</t>
    </r>
    <r>
      <rPr>
        <sz val="14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на контейнерные площадки и территорию CНТ:</t>
    </r>
    <r>
      <rPr>
        <sz val="14"/>
        <color theme="1"/>
        <rFont val="Times New Roman"/>
        <family val="1"/>
        <charset val="204"/>
      </rPr>
      <t xml:space="preserve"> деревья, кусты, пни, сорняки, крупногабаритная мебель и строительные отходы, автомобильные покрышки  </t>
    </r>
  </si>
  <si>
    <t>Ответственный за электропотребление (член Правления)</t>
  </si>
  <si>
    <t>Старшие по районам (4 чел.по 1000руб.)</t>
  </si>
  <si>
    <r>
      <rPr>
        <b/>
        <sz val="14"/>
        <color rgb="FF000000"/>
        <rFont val="Times New Roman"/>
        <family val="1"/>
        <charset val="204"/>
      </rPr>
      <t>Штраф за поджог мусора</t>
    </r>
    <r>
      <rPr>
        <sz val="14"/>
        <color rgb="FF000000"/>
        <rFont val="Times New Roman"/>
        <family val="1"/>
        <charset val="204"/>
      </rPr>
      <t xml:space="preserve"> в контейнерах на площадках сбора мусора</t>
    </r>
  </si>
  <si>
    <t>Аренда экскаватора по уборке прилегающей территории к контейнерным площадкам</t>
  </si>
  <si>
    <t>В.Ю. Бажанов</t>
  </si>
  <si>
    <t>Кадастровая стоимость земель общего пользования составляет, руб.</t>
  </si>
  <si>
    <t>Общая сумма налога на земли общего пользования составляет (0,3% с 1 кв.м), руб.</t>
  </si>
  <si>
    <t>Стоимость налога на земли общего пользования за 1 кв.м, руб.</t>
  </si>
  <si>
    <t>Стоимость налога на земли общего пользования с неприватизированных участков (за свои участки), руб.</t>
  </si>
  <si>
    <t>Площадь земли под всеми участками, кв.м</t>
  </si>
  <si>
    <t>Стоимость налога на земли общего пользования для всех садоводов, руб.</t>
  </si>
  <si>
    <t>Стоимость налога на земли общего пользования с неприватизированных участков только за ЗОП, руб.</t>
  </si>
  <si>
    <t>Стоимость общего налога на земли общего пользования с неприватизированных участков, руб.</t>
  </si>
  <si>
    <t>Стоимость общего налога на земли общего пользования с неприватизированных участков, руб. за 1 сотку</t>
  </si>
  <si>
    <t>Площадь земли под приватизированными участками, кв.м</t>
  </si>
  <si>
    <t>Стоимость общего налога на земли общего пользования с приватизированных участков, руб.</t>
  </si>
  <si>
    <t>Стоимость общего налога на земли общего пользования приватизированных участков, руб. за 1 сотку</t>
  </si>
  <si>
    <t>Показатели для расчета налога</t>
  </si>
  <si>
    <t>Площадь неприватизированных участков, кв.м</t>
  </si>
  <si>
    <t>Председатель Правления:                                                                В.Ю. Бажанов</t>
  </si>
  <si>
    <t>Доставка, замена и приобретение газо- и электросварочного оборудования (баллоны под ацетилен, пропан и кислород, шланги, резак)</t>
  </si>
  <si>
    <r>
      <rPr>
        <b/>
        <sz val="14"/>
        <color rgb="FF000000"/>
        <rFont val="Times New Roman"/>
        <family val="1"/>
        <charset val="204"/>
      </rPr>
      <t>Взнос за повторное подключение водоснабжения</t>
    </r>
    <r>
      <rPr>
        <sz val="14"/>
        <color rgb="FF000000"/>
        <rFont val="Times New Roman"/>
        <family val="1"/>
        <charset val="204"/>
      </rPr>
      <t xml:space="preserve"> </t>
    </r>
    <r>
      <rPr>
        <b/>
        <sz val="14"/>
        <color rgb="FF000000"/>
        <rFont val="Times New Roman"/>
        <family val="1"/>
        <charset val="204"/>
      </rPr>
      <t>(с работой сварщика и слесаря)</t>
    </r>
    <r>
      <rPr>
        <sz val="14"/>
        <color rgb="FF000000"/>
        <rFont val="Times New Roman"/>
        <family val="1"/>
        <charset val="204"/>
      </rPr>
      <t xml:space="preserve"> в случаях : отключения водоснабжения по заявлению садовода, а также не оплаты членских и других взносов более одного года</t>
    </r>
  </si>
  <si>
    <r>
      <t xml:space="preserve">Пени при просрочке платежей по договору электроснабжения </t>
    </r>
    <r>
      <rPr>
        <sz val="14"/>
        <color theme="1"/>
        <rFont val="Times New Roman"/>
        <family val="1"/>
        <charset val="204"/>
      </rPr>
      <t>за потребленную электрическую энергию - за каждый просроченный день от суммы платежа по договору</t>
    </r>
  </si>
  <si>
    <t xml:space="preserve">Аренда автобуса для участия в областной выставке-ярмарке садоводов </t>
  </si>
  <si>
    <t>Наименование членских и целевых взносов, штрафов и пени</t>
  </si>
  <si>
    <t>Членские взносы, в том числе:</t>
  </si>
  <si>
    <t>Сумма, руб.</t>
  </si>
  <si>
    <t>1.</t>
  </si>
  <si>
    <t>Членский взнос в областной Союз садоводов (40 руб. с одного участка, всего участков 1500 ед.)</t>
  </si>
  <si>
    <t>Управленческие расходы (с одной сотки):</t>
  </si>
  <si>
    <t>Оплата по договору подряда работы 2-х машинистов на насосной станции с 01.05.2019г. по 30.09.2019г. (5 месяцев работы) - 7000 руб. на 1 чел.</t>
  </si>
  <si>
    <t>Оплата работ по демонтажу и монтажу водозаборников, их очистке, ревизии запорной арматуры и насосных агрегатов (7000 руб. ежемесячно в течение 5 месяцев)</t>
  </si>
  <si>
    <t>Оплата Аренды экскаватора по устранению аварий на магистральных трубопроводах и очистке русла речки в районе водозабора</t>
  </si>
  <si>
    <t>Оплата Ремонта магистральных трубопроводов различных диаметров (со стоимостью материалов) , запорной арматуры, насосов и водозаборников</t>
  </si>
  <si>
    <t>Оплата Ремонта и обслуживания мотороллера, мотоблока и электростанции, приобретение масла, бензина, запасных частей и др.</t>
  </si>
  <si>
    <t>Взнос на приобретение труб и замену (с одного участка), руб.</t>
  </si>
  <si>
    <t>Целевые взносы, пени и штрафы:</t>
  </si>
  <si>
    <r>
      <rPr>
        <b/>
        <sz val="14"/>
        <color theme="1"/>
        <rFont val="Times New Roman"/>
        <family val="1"/>
        <charset val="204"/>
      </rPr>
      <t xml:space="preserve">Взнос на оснащении садовых домов (однофазной / трехфазной) автоматизированной системой контроля учета электроэнергии бытовых потребителей (АСКУЭ БП) на условиях софинансирования садоводов при поддержке Правительства области </t>
    </r>
    <r>
      <rPr>
        <sz val="14"/>
        <color theme="1"/>
        <rFont val="Times New Roman"/>
        <family val="1"/>
        <charset val="204"/>
      </rPr>
      <t>(работы выполняются обслуживающей электрические сети компанией АО ЯрЭСК по договору с товариществом на условиях поэтапного перехода на АСКУЭ БП и с последующим заключением садоводами прямых договоров с гарантирующим поставщиком электроэнергии)</t>
    </r>
  </si>
  <si>
    <r>
      <t xml:space="preserve">Взнос за пломбировку прибора учета электроэнергии </t>
    </r>
    <r>
      <rPr>
        <sz val="14"/>
        <color theme="1"/>
        <rFont val="Times New Roman"/>
        <family val="1"/>
        <charset val="204"/>
      </rPr>
      <t>при технологическом присоединении к сетям электроснабжения</t>
    </r>
    <r>
      <rPr>
        <b/>
        <sz val="14"/>
        <color theme="1"/>
        <rFont val="Times New Roman"/>
        <family val="1"/>
        <charset val="204"/>
      </rPr>
      <t xml:space="preserve"> </t>
    </r>
    <r>
      <rPr>
        <sz val="14"/>
        <color theme="1"/>
        <rFont val="Times New Roman"/>
        <family val="1"/>
        <charset val="204"/>
      </rPr>
      <t>через ЯрЭСК или садоводство, а также при отсутствии пломб на вводном автомате и приборе учета электрической энергии</t>
    </r>
  </si>
  <si>
    <r>
      <rPr>
        <b/>
        <sz val="14"/>
        <color rgb="FF000000"/>
        <rFont val="Times New Roman"/>
        <family val="1"/>
        <charset val="204"/>
      </rPr>
      <t xml:space="preserve">Взнос за повторное подключение электроэнергии (с работой электрика и пломбировкой прибора учета) </t>
    </r>
    <r>
      <rPr>
        <sz val="14"/>
        <color rgb="FF000000"/>
        <rFont val="Times New Roman"/>
        <family val="1"/>
        <charset val="204"/>
      </rPr>
      <t>в следующих ситуациях : отключение э/э при безучетном или бездоговорном потреблении электроэнергии, при наличии задолженности за потребленную электроэнергию свыше трех месяцев (срок установлен договором электроснабжения между членом СНТ и товариществом)</t>
    </r>
  </si>
  <si>
    <t>Оплата услуг пультовой охраны складского хозяйства и насосной станции по договору с компанией ООО "Дельта-Ярославль-1" за 7 месяцев (тариф за 1 объект в месяц 2500 руб.)</t>
  </si>
  <si>
    <t>Заработная плата (вознаграждение) за месяц, руб.</t>
  </si>
  <si>
    <t>Заработная плата (вознаграждение) за год, руб.</t>
  </si>
  <si>
    <t>Уборщик арендуемого Правлением оффисного помещения</t>
  </si>
  <si>
    <t>Наименование должности</t>
  </si>
  <si>
    <t>Заработная плата за год (в том числе отчисления в страховые фонды 30%), руб.</t>
  </si>
  <si>
    <t>Технологические потери электрического тока к действующему тарифу</t>
  </si>
  <si>
    <t>Оплата работ по восстановлению плотины рядом с насосной станцией</t>
  </si>
  <si>
    <t xml:space="preserve">Финансово-экономическое обоснование размера членского взноса на вывоз и утилизацию твердых бытовых отходов </t>
  </si>
  <si>
    <t xml:space="preserve">Финансово-экономическое обоснование размера заработной платы работников и членов Правления (в том числе вознаграждения старшим по районам) </t>
  </si>
  <si>
    <t>Общий сезонный период организованного вывоза и утилизации ТБО по договору с лицензированной организацией</t>
  </si>
  <si>
    <t>Итого (при общей площади земельных участков садоводов 9403,41 сот.):</t>
  </si>
  <si>
    <t>Оплата работ по ремонту насосного агрегата (демонтаж, монтаж и снятие лобовой крышки двигателя с заменой подшипника)</t>
  </si>
  <si>
    <t>Итого (при количестве орошаемых земельных участков в 2019г. 1102 ед. и площади - 6501,56 соток), руб.</t>
  </si>
  <si>
    <t>Приобретение малоценного инвентаря, инструмента, канцелярских принадлежностей, ремонт компьютеров и принтеров, перезарядка картриджей</t>
  </si>
  <si>
    <t>Прочие расходы (Приложение №2)</t>
  </si>
  <si>
    <t>Стоимость потребляемой электроэнергии при подаче воды (Приложение №4):</t>
  </si>
  <si>
    <t>Взнос по расходам на подачу поливочной воды (с одной сотки), в том числе:</t>
  </si>
  <si>
    <r>
      <t>Взнос на развитие объектов инфраструктуры садоводства при приобретении садового участка ( с одной сотки)</t>
    </r>
    <r>
      <rPr>
        <sz val="14"/>
        <color theme="1"/>
        <rFont val="Times New Roman"/>
        <family val="1"/>
        <charset val="204"/>
      </rPr>
      <t xml:space="preserve">. В случае переоформления земельного участка между близкими родственниками (муж, жена, родители и дети), а также при вступлении в наследство - данный взнос не взимается.
</t>
    </r>
  </si>
  <si>
    <t>Взнос на оплату вознаграждения ревизионной комиссии с земельного участка (на 3-х чел.):</t>
  </si>
  <si>
    <t>Оплата по договору услуг обслуживания 4-х видеокамер по договору с ООО "Ярнет" (12 месяцев по тарифу 1800руб. в месяц)</t>
  </si>
  <si>
    <t>Оплата услуг "Ростелеком"</t>
  </si>
  <si>
    <t xml:space="preserve">Оплата комиссии банка </t>
  </si>
  <si>
    <t>Оплата интернета по договору с ООО "Гранат"</t>
  </si>
  <si>
    <t>Оплата за сайт и его ведение</t>
  </si>
  <si>
    <t>Маршрутные расходы по городу</t>
  </si>
  <si>
    <t>Финансово-экономическое обоснование размера "Прочих расходов" по членскому взносу на управленческие расходы</t>
  </si>
  <si>
    <t>Судебные расходы (госпошлина, юридические услуги, выписки из ЕГРН, распечатка документов, почтовые расходы и др.)</t>
  </si>
  <si>
    <t>Взнос за не выход на проведение ежегодных общественно-необходимых работ с земельного участка (2 часа работ)</t>
  </si>
  <si>
    <t>Взнос за аренду помещения Правления на ул.Ранняя, 10 с земельного участка (по договору аренды ежемесячная оплата 700 руб. за 1 кв.м)</t>
  </si>
  <si>
    <t xml:space="preserve">Взнос на оплату налога на земли общего пользования с приватизированных участков с одной сотки (Приложение №5) </t>
  </si>
  <si>
    <t>Взнос на оплату налога на земельные участки, непоставленные на кадастровый учет и не оформленные на праве собственности с одной сотки (Приложение №5)</t>
  </si>
  <si>
    <t>Взнос на вывоз и переработку твердых бытовых отходов с одного участка (Приложение № 3)</t>
  </si>
  <si>
    <t>Взнос на благоустройство территории садоводства с земельного участка (в том числе вырубка деревьев и кустов, восстановление размытых берегов вдоль русла р.Толгоболки, выкос борщевика и др.)</t>
  </si>
  <si>
    <r>
      <t xml:space="preserve">Пени при просрочке платежей по взносам </t>
    </r>
    <r>
      <rPr>
        <sz val="14"/>
        <color theme="1"/>
        <rFont val="Times New Roman"/>
        <family val="1"/>
        <charset val="204"/>
      </rPr>
      <t>за каждый просроченный день, начиная с 1 августа текущего года (п.10.2. Устава)</t>
    </r>
  </si>
  <si>
    <t>Взнос на ремонт дорог (улиц и переулков в границах садоводства, подъездных путей) с одного земельного участка</t>
  </si>
  <si>
    <r>
      <rPr>
        <b/>
        <sz val="14"/>
        <color theme="1"/>
        <rFont val="Times New Roman"/>
        <family val="1"/>
        <charset val="204"/>
      </rPr>
      <t>УТВЕРЖДЕНА</t>
    </r>
    <r>
      <rPr>
        <sz val="14"/>
        <color theme="1"/>
        <rFont val="Times New Roman"/>
        <family val="1"/>
        <charset val="204"/>
      </rPr>
      <t xml:space="preserve">                     Решением общего собрания членов               СНТ "Резинотехника-2"        от "29" марта 2020г.         (п.6 Протокола № 11)                               </t>
    </r>
  </si>
  <si>
    <t>Приходно-расходная Смета СНТ "Резинотехника-2" на 2020 год</t>
  </si>
  <si>
    <r>
      <rPr>
        <b/>
        <sz val="14"/>
        <rFont val="Times New Roman"/>
        <family val="1"/>
        <charset val="204"/>
      </rPr>
      <t xml:space="preserve">Приложение № 3  </t>
    </r>
    <r>
      <rPr>
        <sz val="14"/>
        <rFont val="Times New Roman"/>
        <family val="1"/>
        <charset val="204"/>
      </rPr>
      <t>к приходно-расходной Смете на 2020г.       СНТ "Резинотехника-2"</t>
    </r>
  </si>
  <si>
    <r>
      <rPr>
        <b/>
        <sz val="14"/>
        <rFont val="Times New Roman"/>
        <family val="1"/>
        <charset val="204"/>
      </rPr>
      <t xml:space="preserve">Приложение № 1   </t>
    </r>
    <r>
      <rPr>
        <sz val="14"/>
        <rFont val="Times New Roman"/>
        <family val="1"/>
        <charset val="204"/>
      </rPr>
      <t xml:space="preserve">                                                     к приходно-расходной Смете на 2020г. СНТ "Резинотехника-2"</t>
    </r>
  </si>
  <si>
    <r>
      <rPr>
        <b/>
        <sz val="12"/>
        <color theme="1"/>
        <rFont val="Times New Roman"/>
        <family val="1"/>
        <charset val="204"/>
      </rPr>
      <t xml:space="preserve">Примечание: С 01 января 2019г. в соответствии со ст.425 НК РФ (внесены изм. Федеральным законом №303 от 03.08.2018г.) общие тарифы страховых взносов составляют 30%, в том числе: обязательное пенсионное страхование - 22%, обязательное социальное страхование - 2,9%, обязательное медицинское страхование - 5,1%.
</t>
    </r>
    <r>
      <rPr>
        <sz val="12"/>
        <color theme="1"/>
        <rFont val="Times New Roman"/>
        <family val="1"/>
        <charset val="204"/>
      </rPr>
      <t>Члены Правления (старшие по районам) получают денежное вознаграждение за 7 месяцев в году (с 01.04.2019г. по 31.10.2019г.), постоянные работники получают заработную плату по трудовому соглашению ежемесячно.</t>
    </r>
  </si>
  <si>
    <r>
      <rPr>
        <b/>
        <sz val="14"/>
        <rFont val="Times New Roman"/>
        <family val="1"/>
        <charset val="204"/>
      </rPr>
      <t xml:space="preserve">Приложение № 2  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к приходно-расходной Смете                                                                                           на 2020г. СНТ "Резинотехника-2"</t>
    </r>
  </si>
  <si>
    <r>
      <rPr>
        <b/>
        <sz val="14"/>
        <rFont val="Times New Roman"/>
        <family val="1"/>
        <charset val="204"/>
      </rPr>
      <t xml:space="preserve">Приложение № 4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к приходно-расходной Смете                                                                                          на 2020г. СНТ "Резинотехника-2"</t>
    </r>
  </si>
  <si>
    <t>Финансово-экономическое обоснование размера стоимости потребляемой электрической энергии при подаче поливочной воды насосной станцией товарищества в поливочный сезон  2020г.</t>
  </si>
  <si>
    <t>Тариф на электроэнергию с 01.01.2020г. до 01.07 2020 г.</t>
  </si>
  <si>
    <t>Тариф на электроэнергию с 01.07.2020г. по 31.12.2020г.</t>
  </si>
  <si>
    <t>Работа насосной станции в мае и июне: 2 насоса по 75 кВт, 5 час в день, 4 дня в неделю, 4,5 недели в месяц: 2*75*5*4*4,5*2*2,58*1,045</t>
  </si>
  <si>
    <t>Работа насосной станции в июле, августе и сентябре: 2 насоса по 75 кВт, 4 час в день, 4 дня в неделю, 4,5 недели в месяц: 2*75*4*4*4,5*3*2,69*1,045</t>
  </si>
  <si>
    <t>Оплата, взимаемая товариществом за предоставление садоводам копий документов, предусмотренных законодательством из расчетаза 1 лист формата А4 (п.16.3 Устава)</t>
  </si>
  <si>
    <r>
      <t xml:space="preserve">Взнос на технологическое присоединение к сетям электроснабжения </t>
    </r>
    <r>
      <rPr>
        <sz val="14"/>
        <color theme="1"/>
        <rFont val="Times New Roman"/>
        <family val="1"/>
        <charset val="204"/>
      </rPr>
      <t>через садоводство (от ТП-1155 и ТП-1158):</t>
    </r>
  </si>
  <si>
    <r>
      <t>Взнос на право подключения к сетям водоснабжения</t>
    </r>
    <r>
      <rPr>
        <sz val="14"/>
        <color theme="1"/>
        <rFont val="Times New Roman"/>
        <family val="1"/>
        <charset val="204"/>
      </rPr>
      <t xml:space="preserve"> (врезка на уличной магистрали с выносом резьбы за забор)</t>
    </r>
  </si>
  <si>
    <t>с 01.04.2020 по 31.10.2020</t>
  </si>
  <si>
    <t>Стоимость вывозимых бункеров по 8 куб.м  с  ТБО  за период апрель-октябрь 2020г. (при тарифе 4600 руб.), шт.</t>
  </si>
  <si>
    <t>ПРОЕКТ СМЕТЫ</t>
  </si>
  <si>
    <r>
      <rPr>
        <b/>
        <sz val="11"/>
        <color theme="1"/>
        <rFont val="Times New Roman"/>
        <family val="1"/>
        <charset val="204"/>
      </rPr>
      <t xml:space="preserve">Приложение: </t>
    </r>
    <r>
      <rPr>
        <sz val="11"/>
        <color theme="1"/>
        <rFont val="Times New Roman"/>
        <family val="1"/>
        <charset val="204"/>
      </rPr>
      <t>цены (тарифы) на электрическую энергию для садоводческих объединений установлены п.4.1 (одноставочный тариф) Приложения 1 к Приказу департамента жилищно-коммунального хозяйства, энергетики и регулирования тарифов Ярославской области от 19.12.2019г. № 300-э/э</t>
    </r>
  </si>
  <si>
    <t>Общее количество планируемого вывоза и утилизации ТБО за сезон 2020г., куб.м</t>
  </si>
  <si>
    <t>Количество вывозимых бункеров по 8 куб.м  с  ТБО  за период апрель-октябрь 2020г. (при тарифе 4600 руб.), шт.</t>
  </si>
  <si>
    <t>Тариф вывоза, утилизации и уборки контейнерных площадок ТБО с одного земельного участка (из расчета общего количества земельных участков садоводов в количестве 1527 ед.)</t>
  </si>
  <si>
    <t>Оплата услуг по уборка территории контейнерных площадок (4 основных площадки и две дополнительных), а также прилегающей территории: 2 чел. по 7000руб. в месяц ( в течение сезона)</t>
  </si>
  <si>
    <t>2020г.</t>
  </si>
  <si>
    <t>В соответствии с Выпиской из ЕГРН на 01.01.2019г. площадь земель общего пользования, составляет, кв.м.</t>
  </si>
  <si>
    <r>
      <rPr>
        <b/>
        <sz val="14"/>
        <rFont val="Times New Roman"/>
        <family val="1"/>
        <charset val="204"/>
      </rPr>
      <t xml:space="preserve">Приложение № 5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к приходно-расходной Смете                                        на 2020г. СНТ "Резинотехника-2"</t>
    </r>
  </si>
  <si>
    <t xml:space="preserve">Финансово-экономическое обоснование размера членского взноса на оплату налога за земли общего пользования в 2020 году </t>
  </si>
  <si>
    <r>
      <t xml:space="preserve">Потери электрического тока в электрических сетях </t>
    </r>
    <r>
      <rPr>
        <sz val="14"/>
        <color theme="1"/>
        <rFont val="Times New Roman"/>
        <family val="1"/>
        <charset val="204"/>
      </rPr>
      <t xml:space="preserve">к установленному в регионе тарифу ( в том числе: технологические потери в ВЛ-0,4 кВ, безучетное и бездоговорное потребление э/э).   </t>
    </r>
  </si>
  <si>
    <r>
      <t xml:space="preserve">Штраф за систематический отказ или уклонение от участия в общественно-необходимых работах - 25% от МРОТ (п. 16.4 Устава): </t>
    </r>
    <r>
      <rPr>
        <sz val="14"/>
        <color theme="1"/>
        <rFont val="Times New Roman"/>
        <family val="1"/>
        <charset val="204"/>
      </rPr>
      <t>МРОТ с 01.01.2020г. - 12130 руб. В первую очередь для тех, кто не выполнил требования старшей по району во вопросу вырубки кустарников и деревьев на землях общего пользования или не принимал участие в данных работах более 1 года)</t>
    </r>
  </si>
  <si>
    <t>4067,80 / 7118,64</t>
  </si>
</sst>
</file>

<file path=xl/styles.xml><?xml version="1.0" encoding="utf-8"?>
<styleSheet xmlns="http://schemas.openxmlformats.org/spreadsheetml/2006/main">
  <numFmts count="4">
    <numFmt numFmtId="164" formatCode="0.0%"/>
    <numFmt numFmtId="166" formatCode="0.0"/>
    <numFmt numFmtId="167" formatCode="0.0000"/>
    <numFmt numFmtId="168" formatCode="0.00000"/>
  </numFmts>
  <fonts count="23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name val="Franklin Gothic Demi Cond"/>
      <family val="2"/>
      <charset val="204"/>
    </font>
    <font>
      <sz val="14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b/>
      <sz val="22"/>
      <color theme="1"/>
      <name val="Times New Roman"/>
      <family val="1"/>
      <charset val="204"/>
    </font>
    <font>
      <sz val="22"/>
      <color theme="1"/>
      <name val="Calibri"/>
      <family val="2"/>
      <charset val="204"/>
      <scheme val="minor"/>
    </font>
    <font>
      <b/>
      <sz val="18"/>
      <name val="Franklin Gothic Demi Cond"/>
      <family val="2"/>
      <charset val="204"/>
    </font>
    <font>
      <sz val="7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69">
    <xf numFmtId="0" fontId="0" fillId="0" borderId="0" xfId="0"/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top" wrapText="1"/>
    </xf>
    <xf numFmtId="0" fontId="7" fillId="0" borderId="0" xfId="0" applyFont="1" applyAlignment="1">
      <alignment horizontal="right" vertical="center"/>
    </xf>
    <xf numFmtId="1" fontId="8" fillId="0" borderId="5" xfId="0" applyNumberFormat="1" applyFont="1" applyBorder="1" applyAlignment="1">
      <alignment horizontal="center" vertical="top"/>
    </xf>
    <xf numFmtId="0" fontId="8" fillId="0" borderId="2" xfId="0" applyFont="1" applyBorder="1" applyAlignment="1">
      <alignment horizontal="left" vertical="top" wrapText="1"/>
    </xf>
    <xf numFmtId="2" fontId="8" fillId="0" borderId="2" xfId="0" applyNumberFormat="1" applyFont="1" applyBorder="1" applyAlignment="1">
      <alignment horizontal="right" vertical="top"/>
    </xf>
    <xf numFmtId="1" fontId="8" fillId="0" borderId="3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top" wrapText="1"/>
    </xf>
    <xf numFmtId="2" fontId="8" fillId="0" borderId="1" xfId="0" applyNumberFormat="1" applyFont="1" applyBorder="1" applyAlignment="1">
      <alignment horizontal="right" vertical="top"/>
    </xf>
    <xf numFmtId="2" fontId="8" fillId="0" borderId="1" xfId="0" applyNumberFormat="1" applyFont="1" applyBorder="1" applyAlignment="1">
      <alignment vertical="top"/>
    </xf>
    <xf numFmtId="0" fontId="1" fillId="0" borderId="1" xfId="0" applyFont="1" applyBorder="1" applyAlignment="1">
      <alignment horizontal="left" vertical="top" wrapText="1"/>
    </xf>
    <xf numFmtId="0" fontId="12" fillId="0" borderId="1" xfId="0" applyFont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center" wrapText="1"/>
    </xf>
    <xf numFmtId="0" fontId="0" fillId="0" borderId="0" xfId="0" applyFill="1"/>
    <xf numFmtId="0" fontId="4" fillId="0" borderId="7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justify" vertical="top" wrapText="1"/>
    </xf>
    <xf numFmtId="0" fontId="1" fillId="0" borderId="1" xfId="0" applyFont="1" applyBorder="1" applyAlignment="1">
      <alignment horizontal="justify" vertical="top" wrapText="1"/>
    </xf>
    <xf numFmtId="0" fontId="2" fillId="0" borderId="1" xfId="0" applyFont="1" applyBorder="1" applyAlignment="1">
      <alignment horizontal="center" vertical="top" wrapText="1"/>
    </xf>
    <xf numFmtId="0" fontId="10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2" fontId="10" fillId="0" borderId="22" xfId="0" applyNumberFormat="1" applyFont="1" applyBorder="1" applyAlignment="1">
      <alignment vertical="center"/>
    </xf>
    <xf numFmtId="2" fontId="1" fillId="0" borderId="6" xfId="0" applyNumberFormat="1" applyFont="1" applyBorder="1" applyAlignment="1">
      <alignment vertical="top"/>
    </xf>
    <xf numFmtId="0" fontId="0" fillId="0" borderId="0" xfId="0" applyAlignment="1">
      <alignment wrapText="1"/>
    </xf>
    <xf numFmtId="0" fontId="1" fillId="0" borderId="3" xfId="0" applyFont="1" applyBorder="1" applyAlignment="1">
      <alignment horizontal="center" vertical="top"/>
    </xf>
    <xf numFmtId="0" fontId="1" fillId="0" borderId="5" xfId="0" applyFont="1" applyBorder="1" applyAlignment="1">
      <alignment horizontal="center" vertical="top"/>
    </xf>
    <xf numFmtId="0" fontId="1" fillId="0" borderId="2" xfId="0" applyFont="1" applyBorder="1" applyAlignment="1">
      <alignment horizontal="left" vertical="top" wrapText="1"/>
    </xf>
    <xf numFmtId="0" fontId="4" fillId="0" borderId="19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left" vertical="top" wrapText="1"/>
    </xf>
    <xf numFmtId="0" fontId="1" fillId="0" borderId="16" xfId="0" applyFont="1" applyBorder="1" applyAlignment="1">
      <alignment horizontal="left" vertical="top" wrapText="1"/>
    </xf>
    <xf numFmtId="0" fontId="12" fillId="0" borderId="16" xfId="0" applyFont="1" applyBorder="1"/>
    <xf numFmtId="0" fontId="4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right" vertical="top"/>
    </xf>
    <xf numFmtId="0" fontId="1" fillId="0" borderId="25" xfId="0" applyFont="1" applyBorder="1" applyAlignment="1">
      <alignment horizontal="right" vertical="top"/>
    </xf>
    <xf numFmtId="2" fontId="1" fillId="0" borderId="4" xfId="0" applyNumberFormat="1" applyFont="1" applyBorder="1" applyAlignment="1">
      <alignment vertical="top"/>
    </xf>
    <xf numFmtId="0" fontId="4" fillId="0" borderId="8" xfId="0" applyFont="1" applyBorder="1" applyAlignment="1">
      <alignment horizontal="center" vertical="center"/>
    </xf>
    <xf numFmtId="0" fontId="1" fillId="0" borderId="26" xfId="0" applyFont="1" applyBorder="1"/>
    <xf numFmtId="0" fontId="1" fillId="0" borderId="11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right" vertical="top" wrapText="1"/>
    </xf>
    <xf numFmtId="0" fontId="12" fillId="0" borderId="11" xfId="0" applyFont="1" applyBorder="1" applyAlignment="1">
      <alignment horizontal="left" vertical="top" wrapText="1"/>
    </xf>
    <xf numFmtId="0" fontId="11" fillId="0" borderId="8" xfId="0" applyFont="1" applyBorder="1" applyAlignment="1">
      <alignment horizontal="left" vertical="top" wrapText="1"/>
    </xf>
    <xf numFmtId="2" fontId="2" fillId="0" borderId="9" xfId="0" applyNumberFormat="1" applyFont="1" applyBorder="1" applyAlignment="1">
      <alignment horizontal="right" vertical="top"/>
    </xf>
    <xf numFmtId="0" fontId="1" fillId="0" borderId="13" xfId="0" applyFont="1" applyBorder="1" applyAlignment="1">
      <alignment horizontal="center" vertical="top"/>
    </xf>
    <xf numFmtId="2" fontId="1" fillId="0" borderId="4" xfId="0" applyNumberFormat="1" applyFont="1" applyBorder="1" applyAlignment="1">
      <alignment horizontal="right" vertical="top"/>
    </xf>
    <xf numFmtId="2" fontId="1" fillId="0" borderId="27" xfId="0" applyNumberFormat="1" applyFont="1" applyBorder="1" applyAlignment="1">
      <alignment horizontal="right" vertical="top"/>
    </xf>
    <xf numFmtId="0" fontId="12" fillId="0" borderId="17" xfId="0" applyFont="1" applyBorder="1" applyAlignment="1">
      <alignment horizontal="left" vertical="top" wrapText="1"/>
    </xf>
    <xf numFmtId="2" fontId="1" fillId="0" borderId="29" xfId="0" applyNumberFormat="1" applyFont="1" applyBorder="1" applyAlignment="1">
      <alignment horizontal="right" vertical="top"/>
    </xf>
    <xf numFmtId="0" fontId="6" fillId="0" borderId="0" xfId="0" applyFont="1" applyAlignment="1">
      <alignment horizontal="justify" vertical="center" wrapText="1"/>
    </xf>
    <xf numFmtId="0" fontId="1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justify" vertical="center" wrapText="1"/>
    </xf>
    <xf numFmtId="0" fontId="1" fillId="0" borderId="0" xfId="0" applyFont="1" applyBorder="1"/>
    <xf numFmtId="0" fontId="2" fillId="0" borderId="0" xfId="0" applyFont="1" applyBorder="1" applyAlignment="1">
      <alignment horizontal="right" vertical="top" wrapText="1"/>
    </xf>
    <xf numFmtId="2" fontId="2" fillId="0" borderId="0" xfId="0" applyNumberFormat="1" applyFont="1" applyBorder="1" applyAlignment="1">
      <alignment vertical="top"/>
    </xf>
    <xf numFmtId="0" fontId="13" fillId="0" borderId="0" xfId="0" applyFont="1" applyBorder="1"/>
    <xf numFmtId="0" fontId="11" fillId="0" borderId="0" xfId="0" applyFont="1" applyFill="1" applyBorder="1" applyAlignment="1">
      <alignment horizontal="left" vertical="top" wrapText="1"/>
    </xf>
    <xf numFmtId="1" fontId="14" fillId="0" borderId="0" xfId="0" applyNumberFormat="1" applyFont="1" applyBorder="1" applyAlignment="1">
      <alignment horizontal="right" vertical="top"/>
    </xf>
    <xf numFmtId="0" fontId="13" fillId="0" borderId="33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center" wrapText="1"/>
    </xf>
    <xf numFmtId="1" fontId="1" fillId="0" borderId="2" xfId="0" applyNumberFormat="1" applyFont="1" applyBorder="1" applyAlignment="1">
      <alignment horizontal="right" vertical="top"/>
    </xf>
    <xf numFmtId="1" fontId="1" fillId="0" borderId="1" xfId="0" applyNumberFormat="1" applyFont="1" applyBorder="1" applyAlignment="1">
      <alignment horizontal="right" vertical="top"/>
    </xf>
    <xf numFmtId="2" fontId="1" fillId="0" borderId="1" xfId="0" applyNumberFormat="1" applyFont="1" applyBorder="1" applyAlignment="1">
      <alignment horizontal="right" vertical="top"/>
    </xf>
    <xf numFmtId="1" fontId="1" fillId="0" borderId="11" xfId="0" applyNumberFormat="1" applyFont="1" applyBorder="1" applyAlignment="1">
      <alignment horizontal="right" vertical="top"/>
    </xf>
    <xf numFmtId="0" fontId="1" fillId="0" borderId="2" xfId="0" applyFont="1" applyBorder="1" applyAlignment="1">
      <alignment horizontal="right" vertical="top"/>
    </xf>
    <xf numFmtId="166" fontId="2" fillId="0" borderId="8" xfId="0" applyNumberFormat="1" applyFont="1" applyBorder="1" applyAlignment="1">
      <alignment horizontal="right" vertical="top"/>
    </xf>
    <xf numFmtId="0" fontId="6" fillId="0" borderId="5" xfId="0" applyFont="1" applyBorder="1" applyAlignment="1">
      <alignment horizontal="center" vertical="top"/>
    </xf>
    <xf numFmtId="0" fontId="6" fillId="0" borderId="3" xfId="0" applyFont="1" applyBorder="1" applyAlignment="1">
      <alignment horizontal="center" vertical="top"/>
    </xf>
    <xf numFmtId="0" fontId="6" fillId="0" borderId="10" xfId="0" applyFont="1" applyBorder="1" applyAlignment="1">
      <alignment horizontal="center" vertical="top"/>
    </xf>
    <xf numFmtId="0" fontId="3" fillId="0" borderId="7" xfId="0" applyFont="1" applyBorder="1" applyAlignment="1">
      <alignment horizontal="center" vertical="top"/>
    </xf>
    <xf numFmtId="0" fontId="12" fillId="0" borderId="34" xfId="0" applyFont="1" applyFill="1" applyBorder="1" applyAlignment="1">
      <alignment horizontal="justify" vertical="top" wrapText="1"/>
    </xf>
    <xf numFmtId="0" fontId="2" fillId="0" borderId="1" xfId="0" applyFont="1" applyBorder="1" applyAlignment="1">
      <alignment vertical="top" wrapText="1"/>
    </xf>
    <xf numFmtId="0" fontId="2" fillId="2" borderId="7" xfId="0" applyFont="1" applyFill="1" applyBorder="1" applyAlignment="1">
      <alignment horizontal="center" vertical="top" wrapText="1"/>
    </xf>
    <xf numFmtId="0" fontId="2" fillId="0" borderId="2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top" wrapText="1"/>
    </xf>
    <xf numFmtId="0" fontId="2" fillId="0" borderId="10" xfId="0" applyFont="1" applyBorder="1" applyAlignment="1">
      <alignment horizontal="center" vertical="top" wrapText="1"/>
    </xf>
    <xf numFmtId="164" fontId="1" fillId="0" borderId="4" xfId="0" applyNumberFormat="1" applyFont="1" applyBorder="1" applyAlignment="1">
      <alignment vertical="top"/>
    </xf>
    <xf numFmtId="0" fontId="1" fillId="0" borderId="1" xfId="0" applyFont="1" applyBorder="1" applyAlignment="1">
      <alignment horizontal="left" vertical="center" wrapText="1"/>
    </xf>
    <xf numFmtId="0" fontId="2" fillId="2" borderId="35" xfId="0" applyFont="1" applyFill="1" applyBorder="1" applyAlignment="1">
      <alignment horizontal="center" vertical="top" wrapText="1"/>
    </xf>
    <xf numFmtId="0" fontId="2" fillId="2" borderId="22" xfId="0" applyFont="1" applyFill="1" applyBorder="1" applyAlignment="1">
      <alignment horizontal="left" vertical="center" wrapText="1"/>
    </xf>
    <xf numFmtId="0" fontId="2" fillId="0" borderId="20" xfId="0" applyFont="1" applyBorder="1" applyAlignment="1">
      <alignment horizontal="left" vertical="center" wrapText="1"/>
    </xf>
    <xf numFmtId="1" fontId="2" fillId="0" borderId="36" xfId="0" applyNumberFormat="1" applyFont="1" applyFill="1" applyBorder="1" applyAlignment="1">
      <alignment horizontal="right" vertical="top"/>
    </xf>
    <xf numFmtId="0" fontId="13" fillId="0" borderId="1" xfId="0" applyFont="1" applyBorder="1" applyAlignment="1">
      <alignment horizontal="center" vertical="top" wrapText="1"/>
    </xf>
    <xf numFmtId="0" fontId="1" fillId="0" borderId="1" xfId="0" applyFont="1" applyFill="1" applyBorder="1" applyAlignment="1">
      <alignment horizontal="right" vertical="top"/>
    </xf>
    <xf numFmtId="49" fontId="1" fillId="0" borderId="0" xfId="0" applyNumberFormat="1" applyFont="1" applyAlignment="1">
      <alignment horizontal="left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1" fontId="5" fillId="2" borderId="32" xfId="0" applyNumberFormat="1" applyFont="1" applyFill="1" applyBorder="1" applyAlignment="1">
      <alignment horizontal="right" vertical="top" wrapText="1"/>
    </xf>
    <xf numFmtId="1" fontId="17" fillId="0" borderId="1" xfId="0" applyNumberFormat="1" applyFont="1" applyBorder="1" applyAlignment="1">
      <alignment horizontal="right" vertical="top" wrapText="1"/>
    </xf>
    <xf numFmtId="0" fontId="17" fillId="0" borderId="1" xfId="0" applyFont="1" applyBorder="1" applyAlignment="1">
      <alignment horizontal="right" vertical="top" wrapText="1"/>
    </xf>
    <xf numFmtId="0" fontId="17" fillId="0" borderId="1" xfId="0" applyFont="1" applyFill="1" applyBorder="1" applyAlignment="1">
      <alignment horizontal="right" vertical="top" wrapText="1"/>
    </xf>
    <xf numFmtId="1" fontId="5" fillId="0" borderId="1" xfId="0" applyNumberFormat="1" applyFont="1" applyBorder="1" applyAlignment="1">
      <alignment horizontal="right" vertical="top" wrapText="1"/>
    </xf>
    <xf numFmtId="1" fontId="5" fillId="2" borderId="1" xfId="0" applyNumberFormat="1" applyFont="1" applyFill="1" applyBorder="1" applyAlignment="1">
      <alignment horizontal="right" vertical="top" wrapText="1"/>
    </xf>
    <xf numFmtId="0" fontId="5" fillId="0" borderId="1" xfId="0" applyFont="1" applyBorder="1" applyAlignment="1">
      <alignment horizontal="right" vertical="top" wrapText="1"/>
    </xf>
    <xf numFmtId="0" fontId="5" fillId="0" borderId="1" xfId="0" applyFont="1" applyFill="1" applyBorder="1" applyAlignment="1">
      <alignment horizontal="right" vertical="top" wrapText="1"/>
    </xf>
    <xf numFmtId="164" fontId="5" fillId="0" borderId="1" xfId="0" applyNumberFormat="1" applyFont="1" applyBorder="1" applyAlignment="1">
      <alignment horizontal="right" vertical="top" wrapText="1"/>
    </xf>
    <xf numFmtId="0" fontId="5" fillId="0" borderId="1" xfId="0" applyFont="1" applyBorder="1" applyAlignment="1">
      <alignment horizontal="right" vertical="top"/>
    </xf>
    <xf numFmtId="0" fontId="1" fillId="0" borderId="1" xfId="0" applyFont="1" applyBorder="1" applyAlignment="1">
      <alignment horizontal="left" vertical="center" wrapText="1"/>
    </xf>
    <xf numFmtId="167" fontId="1" fillId="0" borderId="1" xfId="0" applyNumberFormat="1" applyFont="1" applyBorder="1" applyAlignment="1">
      <alignment horizontal="right" vertical="top"/>
    </xf>
    <xf numFmtId="0" fontId="1" fillId="0" borderId="2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6" fillId="0" borderId="7" xfId="0" applyFont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top" wrapText="1"/>
    </xf>
    <xf numFmtId="0" fontId="5" fillId="2" borderId="31" xfId="0" applyFont="1" applyFill="1" applyBorder="1" applyAlignment="1">
      <alignment horizontal="left" vertical="top" wrapText="1"/>
    </xf>
    <xf numFmtId="1" fontId="17" fillId="0" borderId="2" xfId="0" applyNumberFormat="1" applyFont="1" applyBorder="1" applyAlignment="1">
      <alignment horizontal="right" vertical="top" wrapText="1"/>
    </xf>
    <xf numFmtId="0" fontId="2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left" vertical="top" wrapText="1"/>
    </xf>
    <xf numFmtId="0" fontId="5" fillId="0" borderId="2" xfId="0" applyFont="1" applyFill="1" applyBorder="1" applyAlignment="1">
      <alignment horizontal="right" vertical="top" wrapText="1"/>
    </xf>
    <xf numFmtId="0" fontId="2" fillId="2" borderId="5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right" vertical="top" wrapText="1"/>
    </xf>
    <xf numFmtId="0" fontId="5" fillId="2" borderId="1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center" vertical="top" wrapText="1"/>
    </xf>
    <xf numFmtId="0" fontId="1" fillId="0" borderId="0" xfId="0" applyFont="1" applyAlignment="1">
      <alignment horizontal="left" vertical="center" wrapText="1"/>
    </xf>
    <xf numFmtId="1" fontId="1" fillId="0" borderId="4" xfId="0" applyNumberFormat="1" applyFont="1" applyBorder="1" applyAlignment="1">
      <alignment vertical="top"/>
    </xf>
    <xf numFmtId="1" fontId="1" fillId="0" borderId="4" xfId="0" applyNumberFormat="1" applyFont="1" applyBorder="1" applyAlignment="1">
      <alignment horizontal="right" vertical="top"/>
    </xf>
    <xf numFmtId="1" fontId="5" fillId="0" borderId="1" xfId="0" applyNumberFormat="1" applyFont="1" applyFill="1" applyBorder="1" applyAlignment="1">
      <alignment horizontal="right" vertical="top" wrapText="1"/>
    </xf>
    <xf numFmtId="0" fontId="11" fillId="0" borderId="22" xfId="0" applyFont="1" applyFill="1" applyBorder="1" applyAlignment="1">
      <alignment horizontal="left" vertical="top" wrapText="1"/>
    </xf>
    <xf numFmtId="1" fontId="2" fillId="0" borderId="28" xfId="0" applyNumberFormat="1" applyFont="1" applyFill="1" applyBorder="1" applyAlignment="1">
      <alignment horizontal="right" vertical="top"/>
    </xf>
    <xf numFmtId="0" fontId="17" fillId="0" borderId="1" xfId="0" applyFont="1" applyFill="1" applyBorder="1" applyAlignment="1">
      <alignment horizontal="right" vertical="top"/>
    </xf>
    <xf numFmtId="0" fontId="2" fillId="2" borderId="8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top" wrapText="1"/>
    </xf>
    <xf numFmtId="0" fontId="17" fillId="0" borderId="1" xfId="0" applyFont="1" applyBorder="1" applyAlignment="1">
      <alignment horizontal="right" vertical="top" wrapText="1"/>
    </xf>
    <xf numFmtId="0" fontId="8" fillId="0" borderId="0" xfId="0" applyFont="1" applyAlignment="1">
      <alignment horizontal="left" vertical="center" wrapText="1"/>
    </xf>
    <xf numFmtId="0" fontId="22" fillId="0" borderId="0" xfId="0" applyFont="1"/>
    <xf numFmtId="0" fontId="2" fillId="0" borderId="11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1" fontId="2" fillId="0" borderId="28" xfId="0" applyNumberFormat="1" applyFont="1" applyBorder="1" applyAlignment="1">
      <alignment vertical="top"/>
    </xf>
    <xf numFmtId="2" fontId="1" fillId="0" borderId="4" xfId="0" applyNumberFormat="1" applyFont="1" applyFill="1" applyBorder="1" applyAlignment="1">
      <alignment vertical="top"/>
    </xf>
    <xf numFmtId="1" fontId="1" fillId="0" borderId="4" xfId="0" applyNumberFormat="1" applyFont="1" applyFill="1" applyBorder="1" applyAlignment="1">
      <alignment vertical="top"/>
    </xf>
    <xf numFmtId="2" fontId="1" fillId="0" borderId="15" xfId="0" applyNumberFormat="1" applyFont="1" applyBorder="1" applyAlignment="1">
      <alignment horizontal="right" vertical="center"/>
    </xf>
    <xf numFmtId="0" fontId="12" fillId="0" borderId="14" xfId="0" applyFont="1" applyFill="1" applyBorder="1" applyAlignment="1">
      <alignment horizontal="left" vertical="top" wrapText="1"/>
    </xf>
    <xf numFmtId="0" fontId="17" fillId="0" borderId="1" xfId="0" applyFont="1" applyBorder="1" applyAlignment="1">
      <alignment horizontal="right" vertical="top" wrapText="1"/>
    </xf>
    <xf numFmtId="0" fontId="18" fillId="0" borderId="1" xfId="0" applyFont="1" applyBorder="1"/>
    <xf numFmtId="0" fontId="19" fillId="0" borderId="0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0" fillId="0" borderId="0" xfId="0" applyAlignment="1"/>
    <xf numFmtId="0" fontId="10" fillId="0" borderId="2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wrapText="1"/>
    </xf>
    <xf numFmtId="0" fontId="0" fillId="0" borderId="0" xfId="0" applyAlignment="1">
      <alignment wrapText="1"/>
    </xf>
    <xf numFmtId="0" fontId="21" fillId="0" borderId="0" xfId="0" applyFont="1" applyBorder="1" applyAlignment="1">
      <alignment horizontal="center" vertical="center" wrapText="1"/>
    </xf>
    <xf numFmtId="0" fontId="18" fillId="0" borderId="0" xfId="0" applyFont="1" applyBorder="1" applyAlignment="1"/>
    <xf numFmtId="0" fontId="6" fillId="0" borderId="0" xfId="0" applyFont="1" applyAlignment="1">
      <alignment horizontal="justify" vertical="center" wrapText="1"/>
    </xf>
    <xf numFmtId="0" fontId="2" fillId="0" borderId="0" xfId="0" applyFont="1" applyAlignment="1">
      <alignment horizontal="left"/>
    </xf>
    <xf numFmtId="0" fontId="5" fillId="0" borderId="0" xfId="0" applyFont="1" applyBorder="1" applyAlignment="1">
      <alignment horizontal="center" vertical="center" wrapText="1"/>
    </xf>
    <xf numFmtId="0" fontId="0" fillId="0" borderId="0" xfId="0" applyNumberFormat="1" applyBorder="1" applyAlignment="1">
      <alignment wrapText="1"/>
    </xf>
    <xf numFmtId="0" fontId="0" fillId="0" borderId="0" xfId="0" applyBorder="1" applyAlignment="1">
      <alignment wrapText="1"/>
    </xf>
    <xf numFmtId="0" fontId="8" fillId="0" borderId="0" xfId="0" applyFont="1" applyAlignment="1">
      <alignment horizontal="right" vertical="center" wrapText="1"/>
    </xf>
    <xf numFmtId="0" fontId="9" fillId="0" borderId="0" xfId="0" applyFont="1" applyAlignment="1">
      <alignment horizontal="right" wrapText="1"/>
    </xf>
    <xf numFmtId="0" fontId="0" fillId="0" borderId="0" xfId="0" applyAlignment="1">
      <alignment horizontal="right" wrapText="1"/>
    </xf>
    <xf numFmtId="0" fontId="9" fillId="0" borderId="0" xfId="0" applyFont="1" applyFill="1" applyBorder="1" applyAlignment="1">
      <alignment horizontal="left" vertical="center" wrapText="1"/>
    </xf>
    <xf numFmtId="0" fontId="0" fillId="0" borderId="0" xfId="0" applyFont="1" applyFill="1" applyAlignment="1">
      <alignment horizontal="left" vertical="center" wrapText="1"/>
    </xf>
    <xf numFmtId="0" fontId="3" fillId="0" borderId="8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 wrapText="1"/>
    </xf>
    <xf numFmtId="0" fontId="6" fillId="0" borderId="11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top" wrapText="1"/>
    </xf>
    <xf numFmtId="168" fontId="1" fillId="0" borderId="1" xfId="0" applyNumberFormat="1" applyFont="1" applyBorder="1" applyAlignment="1">
      <alignment horizontal="right" vertical="top"/>
    </xf>
    <xf numFmtId="4" fontId="2" fillId="0" borderId="8" xfId="0" applyNumberFormat="1" applyFont="1" applyBorder="1" applyAlignment="1">
      <alignment horizontal="right" vertical="top"/>
    </xf>
    <xf numFmtId="0" fontId="2" fillId="0" borderId="1" xfId="0" applyFont="1" applyFill="1" applyBorder="1" applyAlignment="1">
      <alignment horizontal="left" vertical="top" wrapText="1"/>
    </xf>
    <xf numFmtId="1" fontId="17" fillId="0" borderId="1" xfId="0" applyNumberFormat="1" applyFont="1" applyFill="1" applyBorder="1" applyAlignment="1">
      <alignment horizontal="right" vertical="top" wrapText="1"/>
    </xf>
    <xf numFmtId="9" fontId="5" fillId="0" borderId="1" xfId="0" applyNumberFormat="1" applyFont="1" applyFill="1" applyBorder="1" applyAlignment="1">
      <alignment horizontal="righ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52"/>
  <sheetViews>
    <sheetView view="pageBreakPreview" topLeftCell="A31" zoomScaleSheetLayoutView="100" workbookViewId="0">
      <selection activeCell="C16" sqref="C16"/>
    </sheetView>
  </sheetViews>
  <sheetFormatPr defaultRowHeight="15"/>
  <cols>
    <col min="1" max="1" width="5.7109375" customWidth="1"/>
    <col min="2" max="2" width="92.85546875" customWidth="1"/>
    <col min="3" max="3" width="33.140625" customWidth="1"/>
    <col min="6" max="6" width="30.7109375" customWidth="1"/>
  </cols>
  <sheetData>
    <row r="1" spans="1:4" ht="135.75" customHeight="1">
      <c r="A1" s="1"/>
      <c r="B1" s="128" t="s">
        <v>117</v>
      </c>
      <c r="C1" s="89" t="s">
        <v>100</v>
      </c>
      <c r="D1" s="1"/>
    </row>
    <row r="2" spans="1:4" ht="53.25" customHeight="1" thickBot="1">
      <c r="A2" s="138" t="s">
        <v>101</v>
      </c>
      <c r="B2" s="138"/>
      <c r="C2" s="139"/>
      <c r="D2" s="2"/>
    </row>
    <row r="3" spans="1:4" ht="52.5" customHeight="1" thickBot="1">
      <c r="A3" s="90" t="s">
        <v>0</v>
      </c>
      <c r="B3" s="106" t="s">
        <v>48</v>
      </c>
      <c r="C3" s="91" t="s">
        <v>50</v>
      </c>
      <c r="D3" s="2"/>
    </row>
    <row r="4" spans="1:4" ht="28.5" customHeight="1">
      <c r="A4" s="107"/>
      <c r="B4" s="108" t="s">
        <v>49</v>
      </c>
      <c r="C4" s="92"/>
      <c r="D4" s="2"/>
    </row>
    <row r="5" spans="1:4" ht="28.5" customHeight="1">
      <c r="A5" s="110" t="s">
        <v>51</v>
      </c>
      <c r="B5" s="111" t="s">
        <v>53</v>
      </c>
      <c r="C5" s="97">
        <f>C14/9403.41</f>
        <v>140.76489273572034</v>
      </c>
      <c r="D5" s="3"/>
    </row>
    <row r="6" spans="1:4" ht="42" customHeight="1">
      <c r="A6" s="79"/>
      <c r="B6" s="33" t="s">
        <v>1</v>
      </c>
      <c r="C6" s="109">
        <v>1055570</v>
      </c>
      <c r="D6" s="2"/>
    </row>
    <row r="7" spans="1:4" ht="37.5">
      <c r="A7" s="7"/>
      <c r="B7" s="105" t="s">
        <v>52</v>
      </c>
      <c r="C7" s="93">
        <v>60000</v>
      </c>
      <c r="D7" s="2"/>
    </row>
    <row r="8" spans="1:4" ht="56.25">
      <c r="A8" s="7"/>
      <c r="B8" s="105" t="s">
        <v>78</v>
      </c>
      <c r="C8" s="94">
        <v>20000</v>
      </c>
      <c r="D8" s="2"/>
    </row>
    <row r="9" spans="1:4" ht="37.5">
      <c r="A9" s="7"/>
      <c r="B9" s="55" t="s">
        <v>2</v>
      </c>
      <c r="C9" s="94">
        <v>14000</v>
      </c>
      <c r="D9" s="2"/>
    </row>
    <row r="10" spans="1:4" ht="23.25">
      <c r="A10" s="7"/>
      <c r="B10" s="102" t="s">
        <v>47</v>
      </c>
      <c r="C10" s="95">
        <v>5000</v>
      </c>
      <c r="D10" s="2"/>
    </row>
    <row r="11" spans="1:4" ht="40.5" customHeight="1">
      <c r="A11" s="7"/>
      <c r="B11" s="105" t="s">
        <v>91</v>
      </c>
      <c r="C11" s="94">
        <v>30000</v>
      </c>
      <c r="D11" s="2"/>
    </row>
    <row r="12" spans="1:4" ht="40.5" customHeight="1">
      <c r="A12" s="7"/>
      <c r="B12" s="18" t="s">
        <v>83</v>
      </c>
      <c r="C12" s="126">
        <v>30500</v>
      </c>
      <c r="D12" s="3"/>
    </row>
    <row r="13" spans="1:4" ht="33" customHeight="1">
      <c r="A13" s="7"/>
      <c r="B13" s="105" t="s">
        <v>79</v>
      </c>
      <c r="C13" s="94">
        <v>108600</v>
      </c>
      <c r="D13" s="3"/>
    </row>
    <row r="14" spans="1:4" ht="33" customHeight="1" thickBot="1">
      <c r="A14" s="80"/>
      <c r="B14" s="129" t="s">
        <v>75</v>
      </c>
      <c r="C14" s="120">
        <f>SUM(C6:C13)</f>
        <v>1323670</v>
      </c>
      <c r="D14" s="3"/>
    </row>
    <row r="15" spans="1:4" ht="43.5" customHeight="1" thickBot="1">
      <c r="A15" s="77">
        <v>2</v>
      </c>
      <c r="B15" s="124" t="s">
        <v>96</v>
      </c>
      <c r="C15" s="97">
        <v>498</v>
      </c>
      <c r="D15" s="3"/>
    </row>
    <row r="16" spans="1:4" ht="38.25" thickBot="1">
      <c r="A16" s="83">
        <v>3</v>
      </c>
      <c r="B16" s="84" t="s">
        <v>81</v>
      </c>
      <c r="C16" s="97">
        <f>C27/6501.56</f>
        <v>112.8764481139911</v>
      </c>
      <c r="D16" s="2"/>
    </row>
    <row r="17" spans="1:4" ht="37.5">
      <c r="A17" s="79"/>
      <c r="B17" s="104" t="s">
        <v>54</v>
      </c>
      <c r="C17" s="94">
        <v>70000</v>
      </c>
      <c r="D17" s="3"/>
    </row>
    <row r="18" spans="1:4" ht="56.25">
      <c r="A18" s="7"/>
      <c r="B18" s="105" t="s">
        <v>55</v>
      </c>
      <c r="C18" s="136">
        <v>45000</v>
      </c>
      <c r="D18" s="3"/>
    </row>
    <row r="19" spans="1:4" ht="37.5">
      <c r="A19" s="7"/>
      <c r="B19" s="105" t="s">
        <v>76</v>
      </c>
      <c r="C19" s="137"/>
      <c r="D19" s="3"/>
    </row>
    <row r="20" spans="1:4" ht="24.75" customHeight="1">
      <c r="A20" s="7"/>
      <c r="B20" s="105" t="s">
        <v>71</v>
      </c>
      <c r="C20" s="94">
        <v>15000</v>
      </c>
      <c r="D20" s="3"/>
    </row>
    <row r="21" spans="1:4" ht="58.5" customHeight="1">
      <c r="A21" s="7"/>
      <c r="B21" s="105" t="s">
        <v>64</v>
      </c>
      <c r="C21" s="123">
        <v>35000</v>
      </c>
      <c r="D21" s="3"/>
    </row>
    <row r="22" spans="1:4" ht="37.5">
      <c r="A22" s="7"/>
      <c r="B22" s="105" t="s">
        <v>56</v>
      </c>
      <c r="C22" s="94">
        <v>10000</v>
      </c>
      <c r="D22" s="3"/>
    </row>
    <row r="23" spans="1:4" ht="29.25" customHeight="1">
      <c r="A23" s="7"/>
      <c r="B23" s="18" t="s">
        <v>80</v>
      </c>
      <c r="C23" s="167">
        <v>163873</v>
      </c>
      <c r="D23" s="3"/>
    </row>
    <row r="24" spans="1:4" ht="46.5" customHeight="1">
      <c r="A24" s="7"/>
      <c r="B24" s="105" t="s">
        <v>57</v>
      </c>
      <c r="C24" s="94">
        <v>360000</v>
      </c>
      <c r="D24" s="3"/>
    </row>
    <row r="25" spans="1:4" ht="37.5">
      <c r="A25" s="7"/>
      <c r="B25" s="105" t="s">
        <v>58</v>
      </c>
      <c r="C25" s="94">
        <v>20000</v>
      </c>
      <c r="D25" s="3"/>
    </row>
    <row r="26" spans="1:4" ht="48" customHeight="1">
      <c r="A26" s="7"/>
      <c r="B26" s="82" t="s">
        <v>44</v>
      </c>
      <c r="C26" s="94">
        <v>15000</v>
      </c>
      <c r="D26" s="3"/>
    </row>
    <row r="27" spans="1:4" ht="37.5">
      <c r="A27" s="7"/>
      <c r="B27" s="166" t="s">
        <v>77</v>
      </c>
      <c r="C27" s="99">
        <f>SUM(C17:C26)</f>
        <v>733873</v>
      </c>
      <c r="D27" s="3"/>
    </row>
    <row r="28" spans="1:4" ht="30" customHeight="1">
      <c r="A28" s="7">
        <v>4</v>
      </c>
      <c r="B28" s="6" t="s">
        <v>59</v>
      </c>
      <c r="C28" s="99">
        <v>300</v>
      </c>
      <c r="D28" s="3"/>
    </row>
    <row r="29" spans="1:4" ht="41.25" customHeight="1">
      <c r="A29" s="7">
        <v>5</v>
      </c>
      <c r="B29" s="166" t="s">
        <v>94</v>
      </c>
      <c r="C29" s="120">
        <v>18</v>
      </c>
      <c r="D29" s="2"/>
    </row>
    <row r="30" spans="1:4" ht="63" customHeight="1">
      <c r="A30" s="7">
        <v>6</v>
      </c>
      <c r="B30" s="166" t="s">
        <v>95</v>
      </c>
      <c r="C30" s="99">
        <v>111</v>
      </c>
      <c r="D30" s="2"/>
    </row>
    <row r="31" spans="1:4" ht="79.5" customHeight="1">
      <c r="A31" s="24">
        <v>7</v>
      </c>
      <c r="B31" s="4" t="s">
        <v>82</v>
      </c>
      <c r="C31" s="99">
        <v>500</v>
      </c>
      <c r="D31" s="3"/>
    </row>
    <row r="32" spans="1:4" ht="53.25" customHeight="1">
      <c r="A32" s="79">
        <v>8</v>
      </c>
      <c r="B32" s="78" t="s">
        <v>99</v>
      </c>
      <c r="C32" s="112">
        <v>500</v>
      </c>
      <c r="D32" s="2"/>
    </row>
    <row r="33" spans="1:4" ht="57.75" customHeight="1">
      <c r="A33" s="24">
        <v>9</v>
      </c>
      <c r="B33" s="4" t="s">
        <v>97</v>
      </c>
      <c r="C33" s="99">
        <v>50</v>
      </c>
      <c r="D33" s="3"/>
    </row>
    <row r="34" spans="1:4" ht="43.5" customHeight="1">
      <c r="A34" s="79">
        <v>10</v>
      </c>
      <c r="B34" s="4" t="s">
        <v>93</v>
      </c>
      <c r="C34" s="98">
        <v>165</v>
      </c>
      <c r="D34" s="3"/>
    </row>
    <row r="35" spans="1:4" ht="57.75" customHeight="1">
      <c r="A35" s="24">
        <v>11</v>
      </c>
      <c r="B35" s="4" t="s">
        <v>112</v>
      </c>
      <c r="C35" s="98">
        <v>10</v>
      </c>
      <c r="D35" s="3"/>
    </row>
    <row r="36" spans="1:4" ht="50.25" customHeight="1">
      <c r="A36" s="79">
        <v>12</v>
      </c>
      <c r="B36" s="4" t="s">
        <v>92</v>
      </c>
      <c r="C36" s="99">
        <v>500</v>
      </c>
      <c r="D36" s="3"/>
    </row>
    <row r="37" spans="1:4" ht="43.5" customHeight="1">
      <c r="A37" s="113"/>
      <c r="B37" s="115" t="s">
        <v>60</v>
      </c>
      <c r="C37" s="114"/>
      <c r="D37" s="3"/>
    </row>
    <row r="38" spans="1:4" ht="156.75" customHeight="1">
      <c r="A38" s="116">
        <v>1</v>
      </c>
      <c r="B38" s="117" t="s">
        <v>61</v>
      </c>
      <c r="C38" s="99" t="s">
        <v>129</v>
      </c>
      <c r="D38" s="3"/>
    </row>
    <row r="39" spans="1:4" ht="37.5">
      <c r="A39" s="7">
        <v>2</v>
      </c>
      <c r="B39" s="5" t="s">
        <v>113</v>
      </c>
      <c r="C39" s="98">
        <v>4000</v>
      </c>
      <c r="D39" s="3"/>
    </row>
    <row r="40" spans="1:4" ht="81" customHeight="1">
      <c r="A40" s="116">
        <v>3</v>
      </c>
      <c r="B40" s="5" t="s">
        <v>62</v>
      </c>
      <c r="C40" s="98">
        <v>500</v>
      </c>
      <c r="D40" s="3"/>
    </row>
    <row r="41" spans="1:4" ht="116.25" customHeight="1">
      <c r="A41" s="7">
        <v>4</v>
      </c>
      <c r="B41" s="22" t="s">
        <v>63</v>
      </c>
      <c r="C41" s="96">
        <v>4000</v>
      </c>
      <c r="D41" s="3"/>
    </row>
    <row r="42" spans="1:4" ht="63" customHeight="1">
      <c r="A42" s="116">
        <v>5</v>
      </c>
      <c r="B42" s="22" t="s">
        <v>45</v>
      </c>
      <c r="C42" s="96">
        <v>4000</v>
      </c>
      <c r="D42" s="3"/>
    </row>
    <row r="43" spans="1:4" ht="63" customHeight="1">
      <c r="A43" s="7">
        <v>6</v>
      </c>
      <c r="B43" s="4" t="s">
        <v>114</v>
      </c>
      <c r="C43" s="98">
        <v>4000</v>
      </c>
      <c r="D43" s="3"/>
    </row>
    <row r="44" spans="1:4" ht="80.25" customHeight="1">
      <c r="A44" s="116">
        <v>7</v>
      </c>
      <c r="B44" s="125" t="s">
        <v>127</v>
      </c>
      <c r="C44" s="168">
        <v>0.25</v>
      </c>
      <c r="D44" s="3"/>
    </row>
    <row r="45" spans="1:4" ht="112.5">
      <c r="A45" s="7">
        <v>8</v>
      </c>
      <c r="B45" s="6" t="s">
        <v>128</v>
      </c>
      <c r="C45" s="99">
        <v>3033</v>
      </c>
      <c r="D45" s="3"/>
    </row>
    <row r="46" spans="1:4" ht="48.75" customHeight="1">
      <c r="A46" s="116">
        <v>9</v>
      </c>
      <c r="B46" s="125" t="s">
        <v>98</v>
      </c>
      <c r="C46" s="100">
        <v>1E-3</v>
      </c>
      <c r="D46" s="3"/>
    </row>
    <row r="47" spans="1:4" ht="66.75" customHeight="1">
      <c r="A47" s="7">
        <v>10</v>
      </c>
      <c r="B47" s="76" t="s">
        <v>46</v>
      </c>
      <c r="C47" s="100">
        <v>1E-3</v>
      </c>
      <c r="D47" s="3"/>
    </row>
    <row r="48" spans="1:4" ht="97.5" customHeight="1">
      <c r="A48" s="116">
        <v>11</v>
      </c>
      <c r="B48" s="23" t="s">
        <v>23</v>
      </c>
      <c r="C48" s="96">
        <v>3000</v>
      </c>
      <c r="D48" s="3"/>
    </row>
    <row r="49" spans="1:4" ht="30" customHeight="1" thickBot="1">
      <c r="A49" s="7">
        <v>12</v>
      </c>
      <c r="B49" s="75" t="s">
        <v>26</v>
      </c>
      <c r="C49" s="101">
        <v>5000</v>
      </c>
      <c r="D49" s="1"/>
    </row>
    <row r="51" spans="1:4" ht="8.25" customHeight="1"/>
    <row r="52" spans="1:4" ht="20.25">
      <c r="A52" s="140" t="s">
        <v>43</v>
      </c>
      <c r="B52" s="140"/>
      <c r="C52" s="141"/>
    </row>
  </sheetData>
  <mergeCells count="3">
    <mergeCell ref="C18:C19"/>
    <mergeCell ref="A2:C2"/>
    <mergeCell ref="A52:C52"/>
  </mergeCells>
  <pageMargins left="1.141875" right="0.43968750000000001" top="0.84" bottom="1.3125E-2" header="0.3" footer="0.3"/>
  <pageSetup paperSize="9" scale="63" orientation="portrait" horizontalDpi="180" verticalDpi="180" r:id="rId1"/>
  <rowBreaks count="1" manualBreakCount="1">
    <brk id="2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E16"/>
  <sheetViews>
    <sheetView view="pageBreakPreview" zoomScaleSheetLayoutView="100" workbookViewId="0">
      <selection activeCell="A16" sqref="A16:B16"/>
    </sheetView>
  </sheetViews>
  <sheetFormatPr defaultRowHeight="15"/>
  <cols>
    <col min="1" max="1" width="4.7109375" customWidth="1"/>
    <col min="2" max="2" width="35.42578125" customWidth="1"/>
    <col min="3" max="3" width="18.42578125" customWidth="1"/>
    <col min="4" max="4" width="17.85546875" customWidth="1"/>
    <col min="5" max="5" width="21.28515625" customWidth="1"/>
  </cols>
  <sheetData>
    <row r="1" spans="1:5" ht="87.75" customHeight="1">
      <c r="A1" s="8"/>
      <c r="B1" s="8"/>
      <c r="C1" s="144" t="s">
        <v>103</v>
      </c>
      <c r="D1" s="145"/>
      <c r="E1" s="146"/>
    </row>
    <row r="2" spans="1:5" ht="80.25" customHeight="1" thickBot="1">
      <c r="A2" s="147" t="s">
        <v>73</v>
      </c>
      <c r="B2" s="147"/>
      <c r="C2" s="147"/>
      <c r="D2" s="148"/>
      <c r="E2" s="148"/>
    </row>
    <row r="3" spans="1:5" ht="132" thickBot="1">
      <c r="A3" s="25" t="s">
        <v>0</v>
      </c>
      <c r="B3" s="26" t="s">
        <v>68</v>
      </c>
      <c r="C3" s="26" t="s">
        <v>65</v>
      </c>
      <c r="D3" s="26" t="s">
        <v>66</v>
      </c>
      <c r="E3" s="27" t="s">
        <v>69</v>
      </c>
    </row>
    <row r="4" spans="1:5" ht="30" customHeight="1">
      <c r="A4" s="9">
        <v>1</v>
      </c>
      <c r="B4" s="10" t="s">
        <v>3</v>
      </c>
      <c r="C4" s="11">
        <v>26000</v>
      </c>
      <c r="D4" s="11">
        <f>C4*12</f>
        <v>312000</v>
      </c>
      <c r="E4" s="29">
        <f>D4*1.3</f>
        <v>405600</v>
      </c>
    </row>
    <row r="5" spans="1:5" ht="31.5" customHeight="1">
      <c r="A5" s="12">
        <v>2</v>
      </c>
      <c r="B5" s="13" t="s">
        <v>4</v>
      </c>
      <c r="C5" s="14">
        <v>14000</v>
      </c>
      <c r="D5" s="14">
        <f>C5*12</f>
        <v>168000</v>
      </c>
      <c r="E5" s="29">
        <f>D5*1.3</f>
        <v>218400</v>
      </c>
    </row>
    <row r="6" spans="1:5" ht="37.5" customHeight="1">
      <c r="A6" s="9">
        <v>3</v>
      </c>
      <c r="B6" s="13" t="s">
        <v>18</v>
      </c>
      <c r="C6" s="14">
        <v>6750</v>
      </c>
      <c r="D6" s="15">
        <f t="shared" ref="D6:D9" si="0">C6*7</f>
        <v>47250</v>
      </c>
      <c r="E6" s="15">
        <f>D6</f>
        <v>47250</v>
      </c>
    </row>
    <row r="7" spans="1:5" ht="37.5">
      <c r="A7" s="12">
        <v>4</v>
      </c>
      <c r="B7" s="13" t="s">
        <v>19</v>
      </c>
      <c r="C7" s="14">
        <v>5350</v>
      </c>
      <c r="D7" s="15">
        <f t="shared" si="0"/>
        <v>37450</v>
      </c>
      <c r="E7" s="15">
        <f t="shared" ref="E7:E9" si="1">D7</f>
        <v>37450</v>
      </c>
    </row>
    <row r="8" spans="1:5" ht="37.5">
      <c r="A8" s="9">
        <v>5</v>
      </c>
      <c r="B8" s="13" t="s">
        <v>20</v>
      </c>
      <c r="C8" s="14">
        <v>6700</v>
      </c>
      <c r="D8" s="15">
        <f t="shared" si="0"/>
        <v>46900</v>
      </c>
      <c r="E8" s="15">
        <f t="shared" si="1"/>
        <v>46900</v>
      </c>
    </row>
    <row r="9" spans="1:5" ht="37.5">
      <c r="A9" s="12">
        <v>6</v>
      </c>
      <c r="B9" s="13" t="s">
        <v>21</v>
      </c>
      <c r="C9" s="14">
        <v>6750</v>
      </c>
      <c r="D9" s="15">
        <f t="shared" si="0"/>
        <v>47250</v>
      </c>
      <c r="E9" s="15">
        <f t="shared" si="1"/>
        <v>47250</v>
      </c>
    </row>
    <row r="10" spans="1:5" ht="56.25">
      <c r="A10" s="9">
        <v>7</v>
      </c>
      <c r="B10" s="13" t="s">
        <v>24</v>
      </c>
      <c r="C10" s="14">
        <v>7700</v>
      </c>
      <c r="D10" s="14">
        <f>C10*12</f>
        <v>92400</v>
      </c>
      <c r="E10" s="29">
        <f>D10*1.3</f>
        <v>120120</v>
      </c>
    </row>
    <row r="11" spans="1:5" ht="33.75" customHeight="1">
      <c r="A11" s="12">
        <v>8</v>
      </c>
      <c r="B11" s="13" t="s">
        <v>5</v>
      </c>
      <c r="C11" s="14">
        <v>6800</v>
      </c>
      <c r="D11" s="14">
        <f>C11*12</f>
        <v>81600</v>
      </c>
      <c r="E11" s="29">
        <f t="shared" ref="E11:E12" si="2">D11*1.3</f>
        <v>106080</v>
      </c>
    </row>
    <row r="12" spans="1:5" ht="54.75" customHeight="1">
      <c r="A12" s="9">
        <v>9</v>
      </c>
      <c r="B12" s="13" t="s">
        <v>67</v>
      </c>
      <c r="C12" s="14">
        <v>1700</v>
      </c>
      <c r="D12" s="15">
        <f>C12*12</f>
        <v>20400</v>
      </c>
      <c r="E12" s="29">
        <f t="shared" si="2"/>
        <v>26520</v>
      </c>
    </row>
    <row r="13" spans="1:5" ht="37.5" customHeight="1" thickBot="1">
      <c r="A13" s="142" t="s">
        <v>6</v>
      </c>
      <c r="B13" s="143"/>
      <c r="C13" s="28">
        <f>SUM(C4:C11)</f>
        <v>80050</v>
      </c>
      <c r="D13" s="28">
        <f>SUM(D4:D11)</f>
        <v>832850</v>
      </c>
      <c r="E13" s="28">
        <f>SUM(E4:E12)</f>
        <v>1055570</v>
      </c>
    </row>
    <row r="15" spans="1:5" ht="133.5" customHeight="1">
      <c r="A15" s="149" t="s">
        <v>104</v>
      </c>
      <c r="B15" s="149"/>
      <c r="C15" s="149"/>
      <c r="D15" s="149"/>
      <c r="E15" s="149"/>
    </row>
    <row r="16" spans="1:5" ht="24" customHeight="1">
      <c r="A16" s="150" t="s">
        <v>22</v>
      </c>
      <c r="B16" s="150"/>
      <c r="C16" s="54"/>
      <c r="D16" s="54"/>
      <c r="E16" s="56" t="s">
        <v>28</v>
      </c>
    </row>
  </sheetData>
  <mergeCells count="5">
    <mergeCell ref="A13:B13"/>
    <mergeCell ref="C1:E1"/>
    <mergeCell ref="A2:E2"/>
    <mergeCell ref="A15:E15"/>
    <mergeCell ref="A16:B16"/>
  </mergeCells>
  <pageMargins left="0.7" right="0.7" top="0.75" bottom="0.75" header="0.3" footer="0.3"/>
  <pageSetup paperSize="9" scale="83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E14"/>
  <sheetViews>
    <sheetView view="pageBreakPreview" topLeftCell="A7" zoomScaleSheetLayoutView="100" workbookViewId="0">
      <selection activeCell="B10" sqref="B10"/>
    </sheetView>
  </sheetViews>
  <sheetFormatPr defaultRowHeight="15"/>
  <cols>
    <col min="1" max="1" width="5.85546875" customWidth="1"/>
    <col min="2" max="2" width="63.140625" customWidth="1"/>
    <col min="3" max="3" width="33" customWidth="1"/>
    <col min="4" max="4" width="9.140625" hidden="1" customWidth="1"/>
  </cols>
  <sheetData>
    <row r="1" spans="1:5" ht="86.25" customHeight="1">
      <c r="B1" s="30"/>
      <c r="C1" s="127" t="s">
        <v>102</v>
      </c>
      <c r="D1" s="30"/>
    </row>
    <row r="2" spans="1:5" ht="54.75" customHeight="1" thickBot="1">
      <c r="A2" s="151" t="s">
        <v>72</v>
      </c>
      <c r="B2" s="151"/>
      <c r="C2" s="151"/>
    </row>
    <row r="3" spans="1:5" ht="41.25" thickBot="1">
      <c r="A3" s="20" t="s">
        <v>0</v>
      </c>
      <c r="B3" s="42" t="s">
        <v>7</v>
      </c>
      <c r="C3" s="21" t="s">
        <v>8</v>
      </c>
    </row>
    <row r="4" spans="1:5" ht="61.5" customHeight="1">
      <c r="A4" s="49">
        <v>1</v>
      </c>
      <c r="B4" s="135" t="s">
        <v>74</v>
      </c>
      <c r="C4" s="134" t="s">
        <v>115</v>
      </c>
    </row>
    <row r="5" spans="1:5" ht="66.75" customHeight="1" thickBot="1">
      <c r="A5" s="31">
        <v>2</v>
      </c>
      <c r="B5" s="17" t="s">
        <v>120</v>
      </c>
      <c r="C5" s="119">
        <v>140</v>
      </c>
    </row>
    <row r="6" spans="1:5" ht="66.75" customHeight="1">
      <c r="A6" s="49">
        <v>3</v>
      </c>
      <c r="B6" s="17" t="s">
        <v>119</v>
      </c>
      <c r="C6" s="119">
        <v>1120</v>
      </c>
    </row>
    <row r="7" spans="1:5" ht="66.75" customHeight="1" thickBot="1">
      <c r="A7" s="31">
        <v>4</v>
      </c>
      <c r="B7" s="17" t="s">
        <v>116</v>
      </c>
      <c r="C7" s="50">
        <v>644000</v>
      </c>
    </row>
    <row r="8" spans="1:5" ht="37.5">
      <c r="A8" s="49">
        <v>5</v>
      </c>
      <c r="B8" s="52" t="s">
        <v>27</v>
      </c>
      <c r="C8" s="53">
        <v>12000</v>
      </c>
    </row>
    <row r="9" spans="1:5" ht="83.25" customHeight="1" thickBot="1">
      <c r="A9" s="31">
        <v>6</v>
      </c>
      <c r="B9" s="46" t="s">
        <v>122</v>
      </c>
      <c r="C9" s="51">
        <v>105000</v>
      </c>
    </row>
    <row r="10" spans="1:5" ht="27" customHeight="1" thickBot="1">
      <c r="A10" s="49">
        <v>7</v>
      </c>
      <c r="B10" s="47" t="s">
        <v>9</v>
      </c>
      <c r="C10" s="48">
        <v>761000</v>
      </c>
    </row>
    <row r="11" spans="1:5" ht="99" customHeight="1" thickBot="1">
      <c r="A11" s="31">
        <v>8</v>
      </c>
      <c r="B11" s="121" t="s">
        <v>121</v>
      </c>
      <c r="C11" s="122">
        <v>498</v>
      </c>
      <c r="E11" s="19"/>
    </row>
    <row r="12" spans="1:5">
      <c r="A12" s="152"/>
      <c r="B12" s="153"/>
      <c r="C12" s="153"/>
    </row>
    <row r="13" spans="1:5" ht="8.25" customHeight="1">
      <c r="A13" s="146"/>
      <c r="B13" s="146"/>
      <c r="C13" s="146"/>
    </row>
    <row r="14" spans="1:5" ht="18.75">
      <c r="A14" s="150" t="s">
        <v>22</v>
      </c>
      <c r="B14" s="150"/>
      <c r="C14" s="150"/>
    </row>
  </sheetData>
  <mergeCells count="3">
    <mergeCell ref="A2:C2"/>
    <mergeCell ref="A12:C13"/>
    <mergeCell ref="A14:C14"/>
  </mergeCells>
  <pageMargins left="0.7" right="0.7" top="0.75" bottom="0.75" header="0.3" footer="0.3"/>
  <pageSetup paperSize="9" scale="83" orientation="portrait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H13"/>
  <sheetViews>
    <sheetView view="pageBreakPreview" topLeftCell="A4" zoomScaleSheetLayoutView="100" workbookViewId="0">
      <selection activeCell="A11" sqref="A11:C11"/>
    </sheetView>
  </sheetViews>
  <sheetFormatPr defaultRowHeight="15"/>
  <cols>
    <col min="1" max="1" width="6.28515625" customWidth="1"/>
    <col min="2" max="2" width="59.42578125" customWidth="1"/>
    <col min="3" max="3" width="19.28515625" customWidth="1"/>
    <col min="4" max="4" width="0.140625" customWidth="1"/>
  </cols>
  <sheetData>
    <row r="1" spans="1:8" ht="90" customHeight="1">
      <c r="B1" s="154" t="s">
        <v>106</v>
      </c>
      <c r="C1" s="155"/>
      <c r="D1" s="156"/>
    </row>
    <row r="2" spans="1:8" ht="97.5" customHeight="1" thickBot="1">
      <c r="A2" s="151" t="s">
        <v>107</v>
      </c>
      <c r="B2" s="151"/>
      <c r="C2" s="151"/>
    </row>
    <row r="3" spans="1:8" ht="70.5" customHeight="1" thickBot="1">
      <c r="A3" s="20" t="s">
        <v>0</v>
      </c>
      <c r="B3" s="42" t="s">
        <v>11</v>
      </c>
      <c r="C3" s="21" t="s">
        <v>10</v>
      </c>
    </row>
    <row r="4" spans="1:8" ht="37.5">
      <c r="A4" s="32">
        <v>1</v>
      </c>
      <c r="B4" s="33" t="s">
        <v>108</v>
      </c>
      <c r="C4" s="41">
        <v>2.58</v>
      </c>
    </row>
    <row r="5" spans="1:8" ht="37.5">
      <c r="A5" s="31">
        <v>2</v>
      </c>
      <c r="B5" s="16" t="s">
        <v>109</v>
      </c>
      <c r="C5" s="132">
        <v>2.69</v>
      </c>
    </row>
    <row r="6" spans="1:8" ht="37.5">
      <c r="A6" s="31">
        <v>3</v>
      </c>
      <c r="B6" s="16" t="s">
        <v>70</v>
      </c>
      <c r="C6" s="81">
        <v>4.4999999999999998E-2</v>
      </c>
    </row>
    <row r="7" spans="1:8" ht="56.25">
      <c r="A7" s="32">
        <v>4</v>
      </c>
      <c r="B7" s="16" t="s">
        <v>110</v>
      </c>
      <c r="C7" s="118">
        <v>72795</v>
      </c>
    </row>
    <row r="8" spans="1:8" ht="75.75" thickBot="1">
      <c r="A8" s="31">
        <v>5</v>
      </c>
      <c r="B8" s="44" t="s">
        <v>111</v>
      </c>
      <c r="C8" s="133">
        <v>91078</v>
      </c>
      <c r="H8" s="19"/>
    </row>
    <row r="9" spans="1:8" ht="19.5" thickBot="1">
      <c r="A9" s="43"/>
      <c r="B9" s="45" t="s">
        <v>6</v>
      </c>
      <c r="C9" s="131">
        <f>C7+C8</f>
        <v>163873</v>
      </c>
    </row>
    <row r="10" spans="1:8" ht="18.75">
      <c r="A10" s="57"/>
      <c r="B10" s="58"/>
      <c r="C10" s="59"/>
    </row>
    <row r="11" spans="1:8" ht="62.25" customHeight="1">
      <c r="A11" s="157" t="s">
        <v>118</v>
      </c>
      <c r="B11" s="158"/>
      <c r="C11" s="158"/>
    </row>
    <row r="12" spans="1:8" ht="18.75">
      <c r="A12" s="57"/>
      <c r="B12" s="58"/>
      <c r="C12" s="59"/>
    </row>
    <row r="13" spans="1:8" ht="18.75">
      <c r="A13" s="150" t="s">
        <v>22</v>
      </c>
      <c r="B13" s="150"/>
      <c r="C13" s="150"/>
    </row>
  </sheetData>
  <mergeCells count="4">
    <mergeCell ref="A2:C2"/>
    <mergeCell ref="B1:D1"/>
    <mergeCell ref="A13:C13"/>
    <mergeCell ref="A11:C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C17"/>
  <sheetViews>
    <sheetView view="pageBreakPreview" zoomScaleSheetLayoutView="100" workbookViewId="0">
      <selection activeCell="A2" sqref="A2:C2"/>
    </sheetView>
  </sheetViews>
  <sheetFormatPr defaultRowHeight="15"/>
  <cols>
    <col min="1" max="1" width="5.28515625" customWidth="1"/>
    <col min="2" max="2" width="75.7109375" customWidth="1"/>
    <col min="3" max="3" width="19" customWidth="1"/>
  </cols>
  <sheetData>
    <row r="1" spans="1:3" ht="73.5" customHeight="1">
      <c r="B1" s="154" t="s">
        <v>105</v>
      </c>
      <c r="C1" s="155"/>
    </row>
    <row r="2" spans="1:3" ht="75.75" customHeight="1" thickBot="1">
      <c r="A2" s="151" t="s">
        <v>90</v>
      </c>
      <c r="B2" s="151"/>
      <c r="C2" s="151"/>
    </row>
    <row r="3" spans="1:3" ht="61.5" thickBot="1">
      <c r="A3" s="20" t="s">
        <v>0</v>
      </c>
      <c r="B3" s="34" t="s">
        <v>13</v>
      </c>
      <c r="C3" s="38" t="s">
        <v>12</v>
      </c>
    </row>
    <row r="4" spans="1:3" ht="33" customHeight="1">
      <c r="A4" s="32">
        <v>1</v>
      </c>
      <c r="B4" s="35" t="s">
        <v>86</v>
      </c>
      <c r="C4" s="39">
        <v>33000</v>
      </c>
    </row>
    <row r="5" spans="1:3" ht="26.25" customHeight="1">
      <c r="A5" s="32">
        <v>2</v>
      </c>
      <c r="B5" s="35" t="s">
        <v>85</v>
      </c>
      <c r="C5" s="39">
        <v>10000</v>
      </c>
    </row>
    <row r="6" spans="1:3" ht="26.25" customHeight="1">
      <c r="A6" s="32">
        <v>3</v>
      </c>
      <c r="B6" s="35" t="s">
        <v>87</v>
      </c>
      <c r="C6" s="39">
        <v>4000</v>
      </c>
    </row>
    <row r="7" spans="1:3" ht="26.25" customHeight="1">
      <c r="A7" s="32">
        <v>4</v>
      </c>
      <c r="B7" s="35" t="s">
        <v>88</v>
      </c>
      <c r="C7" s="39">
        <v>20000</v>
      </c>
    </row>
    <row r="8" spans="1:3" ht="26.25" customHeight="1">
      <c r="A8" s="32">
        <v>5</v>
      </c>
      <c r="B8" s="35" t="s">
        <v>89</v>
      </c>
      <c r="C8" s="39">
        <v>7000</v>
      </c>
    </row>
    <row r="9" spans="1:3" ht="31.5" customHeight="1">
      <c r="A9" s="32">
        <v>6</v>
      </c>
      <c r="B9" s="36" t="s">
        <v>16</v>
      </c>
      <c r="C9" s="40">
        <v>13000</v>
      </c>
    </row>
    <row r="10" spans="1:3" ht="18.75">
      <c r="A10" s="31"/>
      <c r="B10" s="37" t="s">
        <v>14</v>
      </c>
      <c r="C10" s="40">
        <v>7000</v>
      </c>
    </row>
    <row r="11" spans="1:3" ht="18.75">
      <c r="A11" s="31"/>
      <c r="B11" s="37" t="s">
        <v>15</v>
      </c>
      <c r="C11" s="40">
        <v>1000</v>
      </c>
    </row>
    <row r="12" spans="1:3" ht="18.75">
      <c r="A12" s="31"/>
      <c r="B12" s="37" t="s">
        <v>25</v>
      </c>
      <c r="C12" s="40">
        <v>4000</v>
      </c>
    </row>
    <row r="13" spans="1:3" ht="18.75">
      <c r="A13" s="31"/>
      <c r="B13" s="37" t="s">
        <v>4</v>
      </c>
      <c r="C13" s="40">
        <v>1000</v>
      </c>
    </row>
    <row r="14" spans="1:3" ht="59.25" customHeight="1">
      <c r="A14" s="87">
        <v>8</v>
      </c>
      <c r="B14" s="105" t="s">
        <v>84</v>
      </c>
      <c r="C14" s="88">
        <v>21600</v>
      </c>
    </row>
    <row r="15" spans="1:3" ht="22.5" customHeight="1" thickBot="1">
      <c r="A15" s="63"/>
      <c r="B15" s="85" t="s">
        <v>17</v>
      </c>
      <c r="C15" s="86">
        <f>SUM(C4+C5+C6+C7+C8+C9+C14)</f>
        <v>108600</v>
      </c>
    </row>
    <row r="16" spans="1:3" ht="16.5" customHeight="1">
      <c r="A16" s="60"/>
      <c r="B16" s="61"/>
      <c r="C16" s="62"/>
    </row>
    <row r="17" spans="1:3" ht="18.75">
      <c r="A17" s="150" t="s">
        <v>22</v>
      </c>
      <c r="B17" s="150"/>
      <c r="C17" s="150"/>
    </row>
  </sheetData>
  <mergeCells count="3">
    <mergeCell ref="A2:C2"/>
    <mergeCell ref="B1:C1"/>
    <mergeCell ref="A17:C17"/>
  </mergeCells>
  <pageMargins left="0.7" right="0.7" top="0.75" bottom="0.75" header="0.3" footer="0.3"/>
  <pageSetup paperSize="9" scale="87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D19"/>
  <sheetViews>
    <sheetView tabSelected="1" topLeftCell="A10" workbookViewId="0">
      <selection activeCell="A3" sqref="A3"/>
    </sheetView>
  </sheetViews>
  <sheetFormatPr defaultRowHeight="15"/>
  <cols>
    <col min="1" max="1" width="6.7109375" customWidth="1"/>
    <col min="3" max="3" width="45.28515625" customWidth="1"/>
    <col min="4" max="4" width="26.140625" customWidth="1"/>
  </cols>
  <sheetData>
    <row r="1" spans="1:4" ht="107.25" customHeight="1">
      <c r="D1" s="130" t="s">
        <v>125</v>
      </c>
    </row>
    <row r="2" spans="1:4" ht="73.5" customHeight="1" thickBot="1">
      <c r="A2" s="151" t="s">
        <v>126</v>
      </c>
      <c r="B2" s="151"/>
      <c r="C2" s="151"/>
      <c r="D2" s="146"/>
    </row>
    <row r="3" spans="1:4" ht="45.75" customHeight="1" thickBot="1">
      <c r="A3" s="64" t="s">
        <v>0</v>
      </c>
      <c r="B3" s="162" t="s">
        <v>41</v>
      </c>
      <c r="C3" s="162"/>
      <c r="D3" s="42" t="s">
        <v>123</v>
      </c>
    </row>
    <row r="4" spans="1:4" ht="42" customHeight="1">
      <c r="A4" s="71">
        <v>1</v>
      </c>
      <c r="B4" s="160" t="s">
        <v>124</v>
      </c>
      <c r="C4" s="160"/>
      <c r="D4" s="65">
        <f>78014+149445+271+22184</f>
        <v>249914</v>
      </c>
    </row>
    <row r="5" spans="1:4" ht="41.25" customHeight="1">
      <c r="A5" s="72">
        <v>2</v>
      </c>
      <c r="B5" s="163" t="s">
        <v>29</v>
      </c>
      <c r="C5" s="163"/>
      <c r="D5" s="66">
        <f>41070071+30396723+93801+6097949</f>
        <v>77658544</v>
      </c>
    </row>
    <row r="6" spans="1:4" ht="37.5" customHeight="1">
      <c r="A6" s="72">
        <v>3</v>
      </c>
      <c r="B6" s="163" t="s">
        <v>30</v>
      </c>
      <c r="C6" s="163"/>
      <c r="D6" s="66">
        <f>D5*0.003</f>
        <v>232975.63200000001</v>
      </c>
    </row>
    <row r="7" spans="1:4" ht="39.75" customHeight="1">
      <c r="A7" s="72">
        <v>4</v>
      </c>
      <c r="B7" s="163" t="s">
        <v>31</v>
      </c>
      <c r="C7" s="163"/>
      <c r="D7" s="103">
        <f>D6/D4</f>
        <v>0.93222321278519815</v>
      </c>
    </row>
    <row r="8" spans="1:4" ht="24.75" customHeight="1">
      <c r="A8" s="72">
        <v>5</v>
      </c>
      <c r="B8" s="163" t="s">
        <v>42</v>
      </c>
      <c r="C8" s="163"/>
      <c r="D8" s="67">
        <v>69654</v>
      </c>
    </row>
    <row r="9" spans="1:4" ht="32.25" customHeight="1">
      <c r="A9" s="72">
        <v>6</v>
      </c>
      <c r="B9" s="163" t="s">
        <v>32</v>
      </c>
      <c r="C9" s="163"/>
      <c r="D9" s="66">
        <f>D8*D7</f>
        <v>64933.075663340191</v>
      </c>
    </row>
    <row r="10" spans="1:4" ht="28.5" customHeight="1">
      <c r="A10" s="72">
        <v>7</v>
      </c>
      <c r="B10" s="163" t="s">
        <v>33</v>
      </c>
      <c r="C10" s="163"/>
      <c r="D10" s="66">
        <v>942855</v>
      </c>
    </row>
    <row r="11" spans="1:4" ht="34.5" customHeight="1">
      <c r="A11" s="72">
        <v>8</v>
      </c>
      <c r="B11" s="163" t="s">
        <v>34</v>
      </c>
      <c r="C11" s="163"/>
      <c r="D11" s="164">
        <f>(D6-D9)/D10</f>
        <v>0.17822735875257575</v>
      </c>
    </row>
    <row r="12" spans="1:4" ht="36" customHeight="1">
      <c r="A12" s="72">
        <v>9</v>
      </c>
      <c r="B12" s="163" t="s">
        <v>35</v>
      </c>
      <c r="C12" s="163"/>
      <c r="D12" s="66">
        <f>D8*D11</f>
        <v>12414.248446551912</v>
      </c>
    </row>
    <row r="13" spans="1:4" ht="33.75" customHeight="1" thickBot="1">
      <c r="A13" s="73">
        <v>10</v>
      </c>
      <c r="B13" s="161" t="s">
        <v>36</v>
      </c>
      <c r="C13" s="161"/>
      <c r="D13" s="68">
        <f>D9+D12</f>
        <v>77347.324109892099</v>
      </c>
    </row>
    <row r="14" spans="1:4" ht="48" customHeight="1" thickBot="1">
      <c r="A14" s="74">
        <v>11</v>
      </c>
      <c r="B14" s="159" t="s">
        <v>37</v>
      </c>
      <c r="C14" s="159"/>
      <c r="D14" s="165">
        <v>111</v>
      </c>
    </row>
    <row r="15" spans="1:4" ht="33.75" customHeight="1">
      <c r="A15" s="71">
        <v>12</v>
      </c>
      <c r="B15" s="160" t="s">
        <v>38</v>
      </c>
      <c r="C15" s="160"/>
      <c r="D15" s="69">
        <v>873201</v>
      </c>
    </row>
    <row r="16" spans="1:4" ht="30.75" customHeight="1" thickBot="1">
      <c r="A16" s="73">
        <v>13</v>
      </c>
      <c r="B16" s="161" t="s">
        <v>39</v>
      </c>
      <c r="C16" s="161"/>
      <c r="D16" s="68">
        <f>D15*D11</f>
        <v>155628.30789010791</v>
      </c>
    </row>
    <row r="17" spans="1:4" ht="51.75" customHeight="1" thickBot="1">
      <c r="A17" s="74">
        <v>14</v>
      </c>
      <c r="B17" s="159" t="s">
        <v>40</v>
      </c>
      <c r="C17" s="159"/>
      <c r="D17" s="70">
        <v>18</v>
      </c>
    </row>
    <row r="19" spans="1:4" ht="18.75">
      <c r="A19" s="150" t="s">
        <v>22</v>
      </c>
      <c r="B19" s="150"/>
      <c r="C19" s="150"/>
      <c r="D19" s="141"/>
    </row>
  </sheetData>
  <mergeCells count="17">
    <mergeCell ref="B13:C13"/>
    <mergeCell ref="B4:C4"/>
    <mergeCell ref="B5:C5"/>
    <mergeCell ref="B6:C6"/>
    <mergeCell ref="B7:C7"/>
    <mergeCell ref="B11:C11"/>
    <mergeCell ref="B12:C12"/>
    <mergeCell ref="A2:D2"/>
    <mergeCell ref="B3:C3"/>
    <mergeCell ref="B8:C8"/>
    <mergeCell ref="B9:C9"/>
    <mergeCell ref="B10:C10"/>
    <mergeCell ref="A19:D19"/>
    <mergeCell ref="B14:C14"/>
    <mergeCell ref="B15:C15"/>
    <mergeCell ref="B16:C16"/>
    <mergeCell ref="B17:C17"/>
  </mergeCells>
  <pageMargins left="0.7" right="0.7" top="0.75" bottom="0.75" header="0.3" footer="0.3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Смета</vt:lpstr>
      <vt:lpstr>Приложение №1</vt:lpstr>
      <vt:lpstr>Приложение №3</vt:lpstr>
      <vt:lpstr>Приложение №4</vt:lpstr>
      <vt:lpstr>Приложение №2 </vt:lpstr>
      <vt:lpstr>Приложение №5 Налог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2020-03-19T13:56:14Z</dcterms:modified>
</cp:coreProperties>
</file>