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7520" windowHeight="10815" activeTab="8"/>
  </bookViews>
  <sheets>
    <sheet name="Ноябрь2017 " sheetId="10" r:id="rId1"/>
    <sheet name="Окт. 2017(2) " sheetId="9" r:id="rId2"/>
    <sheet name="Сентябрь 2017 " sheetId="8" r:id="rId3"/>
    <sheet name="Август 2017 " sheetId="7" r:id="rId4"/>
    <sheet name="Июль 2017  " sheetId="6" r:id="rId5"/>
    <sheet name="Июнь 2017  " sheetId="5" r:id="rId6"/>
    <sheet name="май 2017 " sheetId="4" r:id="rId7"/>
    <sheet name="Апрель 2017" sheetId="1" r:id="rId8"/>
    <sheet name="2017" sheetId="2" r:id="rId9"/>
    <sheet name="Лист3" sheetId="3" r:id="rId10"/>
  </sheets>
  <calcPr calcId="124519"/>
</workbook>
</file>

<file path=xl/calcChain.xml><?xml version="1.0" encoding="utf-8"?>
<calcChain xmlns="http://schemas.openxmlformats.org/spreadsheetml/2006/main">
  <c r="M66" i="2"/>
  <c r="M65"/>
  <c r="L67"/>
  <c r="K67"/>
  <c r="L65"/>
  <c r="K65"/>
  <c r="J33"/>
  <c r="J28"/>
  <c r="J23"/>
  <c r="J13"/>
  <c r="J8"/>
  <c r="J67"/>
  <c r="I67"/>
  <c r="J65"/>
  <c r="J64"/>
  <c r="J59"/>
  <c r="J53"/>
  <c r="J48"/>
  <c r="J43"/>
  <c r="J38"/>
  <c r="J18"/>
  <c r="I63" l="1"/>
  <c r="I62"/>
  <c r="I61"/>
  <c r="I58"/>
  <c r="I57"/>
  <c r="I56"/>
  <c r="I52"/>
  <c r="I51"/>
  <c r="I50"/>
  <c r="I47"/>
  <c r="I46"/>
  <c r="I45"/>
  <c r="I42"/>
  <c r="I41"/>
  <c r="I40"/>
  <c r="I37"/>
  <c r="I36"/>
  <c r="I35"/>
  <c r="I32"/>
  <c r="I31"/>
  <c r="I30"/>
  <c r="I27"/>
  <c r="I26"/>
  <c r="I25"/>
  <c r="I22"/>
  <c r="I21"/>
  <c r="I20"/>
  <c r="I17"/>
  <c r="I16"/>
  <c r="I15"/>
  <c r="I7"/>
  <c r="I6"/>
  <c r="I5"/>
  <c r="I12"/>
  <c r="I11"/>
  <c r="I10"/>
  <c r="I38" l="1"/>
  <c r="I43"/>
  <c r="I59"/>
  <c r="I48"/>
  <c r="I64"/>
  <c r="I53"/>
  <c r="I13"/>
  <c r="I18"/>
  <c r="I33"/>
  <c r="I23"/>
  <c r="I28"/>
  <c r="I8"/>
  <c r="M10" i="10" l="1"/>
  <c r="M12"/>
  <c r="M11"/>
  <c r="M9"/>
  <c r="M8"/>
  <c r="M7"/>
  <c r="I65" i="2" l="1"/>
  <c r="M10" i="9"/>
  <c r="M9"/>
  <c r="M8"/>
  <c r="M7"/>
  <c r="M10" i="8" l="1"/>
  <c r="M9"/>
  <c r="M8"/>
  <c r="M7"/>
  <c r="M10" i="7" l="1"/>
  <c r="M9"/>
  <c r="M8"/>
  <c r="M7"/>
  <c r="M10" i="6" l="1"/>
  <c r="M9"/>
  <c r="M8"/>
  <c r="M7"/>
  <c r="M10" i="5" l="1"/>
  <c r="M9"/>
  <c r="M8"/>
  <c r="M7"/>
  <c r="M10" i="4" l="1"/>
  <c r="M9"/>
  <c r="M8"/>
  <c r="M7"/>
  <c r="M8" i="1" l="1"/>
  <c r="M9"/>
  <c r="M10"/>
  <c r="M7"/>
</calcChain>
</file>

<file path=xl/sharedStrings.xml><?xml version="1.0" encoding="utf-8"?>
<sst xmlns="http://schemas.openxmlformats.org/spreadsheetml/2006/main" count="397" uniqueCount="61">
  <si>
    <t>Сведения</t>
  </si>
  <si>
    <t>Код ЯСК</t>
  </si>
  <si>
    <t>Номер договора</t>
  </si>
  <si>
    <t>Уровень напр.</t>
  </si>
  <si>
    <t>Номер счетчика</t>
  </si>
  <si>
    <t>Марка счетчика</t>
  </si>
  <si>
    <t>Расч. Коэф.</t>
  </si>
  <si>
    <t>Раз-ть сч-ка</t>
  </si>
  <si>
    <t>Тариф</t>
  </si>
  <si>
    <t xml:space="preserve">Показание новое </t>
  </si>
  <si>
    <t>Показание старое</t>
  </si>
  <si>
    <t>Наименование точки</t>
  </si>
  <si>
    <t>Подпись потребителя</t>
  </si>
  <si>
    <t>№ п/п</t>
  </si>
  <si>
    <t>СН-2</t>
  </si>
  <si>
    <t>011162071000115</t>
  </si>
  <si>
    <t>СЕ 303 S31 543-JAVZ (12)(0.5-380/220-5,3)</t>
  </si>
  <si>
    <t>СНТ Резинотехника-2 КТП-160 кВА ТП-1158</t>
  </si>
  <si>
    <t>005986071000040</t>
  </si>
  <si>
    <t>СНТ Резинотехника-2 КТП-160 кВА ТП-1155</t>
  </si>
  <si>
    <t>СНТ Резинотехника-2 КТП-400 кВА ТП-1157</t>
  </si>
  <si>
    <t>о расходе электрической энергии за Апрель 2017 г.</t>
  </si>
  <si>
    <t>о расходе электрической энергии за Май 2017 г.</t>
  </si>
  <si>
    <t>о расходе электрической энергии за Июнь 2017 г.</t>
  </si>
  <si>
    <t>о расходе электрической энергии за Июль 2017 г.</t>
  </si>
  <si>
    <t>о расходе электрической энергии за Август 2017 г.</t>
  </si>
  <si>
    <t>о расходе электрической энергии за Сентябрь 2017 г.</t>
  </si>
  <si>
    <t>сняты ТТ 20.10.17</t>
  </si>
  <si>
    <t>установлены ТТ 20.10.17</t>
  </si>
  <si>
    <t>о расходе электрической энергии за Ноябрь 2017 г.</t>
  </si>
  <si>
    <t>СЕ 303 S31 543-JPYVZ (0.5-380/220-5,3)</t>
  </si>
  <si>
    <t>СЕ 301 S31 043-JAVZ (12)(0.5-380/220-5,3)</t>
  </si>
  <si>
    <t>009250113331885</t>
  </si>
  <si>
    <t>Заменен ПУ 31.10.17</t>
  </si>
  <si>
    <t>Потребление кВт</t>
  </si>
  <si>
    <t>Потребление руб.</t>
  </si>
  <si>
    <t>Оплачено садоводами, кВт</t>
  </si>
  <si>
    <t>снят</t>
  </si>
  <si>
    <t>009250122453289</t>
  </si>
  <si>
    <t>СЕ301 S31 043 JAVZ</t>
  </si>
  <si>
    <t>установлен</t>
  </si>
  <si>
    <t>Потребление электрической энергии СНТ "Резинотехника-2" в 2018 году по договору с ТНС "Энерго-Ярославль" (по данным АО "ЯрЭСК") и данные по фактической оплате электроэнергии садоводами</t>
  </si>
  <si>
    <t>январь 2018г.</t>
  </si>
  <si>
    <t>февраль 2018г.</t>
  </si>
  <si>
    <t>март 2018г.</t>
  </si>
  <si>
    <t>апрель 2018г.</t>
  </si>
  <si>
    <t>май 2018г.</t>
  </si>
  <si>
    <t>июнь 2018г.</t>
  </si>
  <si>
    <t>июль 2018г.</t>
  </si>
  <si>
    <t>август 2018г.</t>
  </si>
  <si>
    <t>сентябрь 2018г.</t>
  </si>
  <si>
    <t>октябрь 2018г.</t>
  </si>
  <si>
    <t>ноябрь 2018г.</t>
  </si>
  <si>
    <t>декабрь 2018г.</t>
  </si>
  <si>
    <t>Наименование точки устан. прибора учета</t>
  </si>
  <si>
    <t>Итого:</t>
  </si>
  <si>
    <t>Всего за 2018 год:</t>
  </si>
  <si>
    <t>2017 год:</t>
  </si>
  <si>
    <t>Оплачено садоводами (с учетом потерь 25%), руб.</t>
  </si>
  <si>
    <t>Рост потребления в сравнении 2018 и 2017 гг:</t>
  </si>
  <si>
    <t>Потери, руб.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</si>
</sst>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132">
    <xf numFmtId="0" fontId="0" fillId="0" borderId="0" xfId="0"/>
    <xf numFmtId="0" fontId="4" fillId="0" borderId="0" xfId="1" applyFont="1" applyFill="1" applyAlignment="1">
      <alignment vertical="top" wrapText="1"/>
    </xf>
    <xf numFmtId="0" fontId="4" fillId="0" borderId="0" xfId="1" applyFont="1" applyFill="1" applyAlignment="1">
      <alignment vertical="top"/>
    </xf>
    <xf numFmtId="49" fontId="4" fillId="0" borderId="0" xfId="1" applyNumberFormat="1" applyFont="1" applyFill="1" applyAlignment="1">
      <alignment vertical="top"/>
    </xf>
    <xf numFmtId="0" fontId="4" fillId="0" borderId="0" xfId="1" applyFont="1" applyFill="1"/>
    <xf numFmtId="0" fontId="4" fillId="0" borderId="0" xfId="1" applyFont="1"/>
    <xf numFmtId="0" fontId="5" fillId="0" borderId="0" xfId="0" applyFont="1"/>
    <xf numFmtId="0" fontId="4" fillId="0" borderId="3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" xfId="1" applyFont="1" applyFill="1" applyBorder="1"/>
    <xf numFmtId="0" fontId="4" fillId="0" borderId="1" xfId="1" applyFont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Border="1"/>
    <xf numFmtId="1" fontId="4" fillId="0" borderId="1" xfId="1" applyNumberFormat="1" applyFont="1" applyFill="1" applyBorder="1" applyAlignment="1">
      <alignment horizontal="left" vertical="top"/>
    </xf>
    <xf numFmtId="0" fontId="4" fillId="0" borderId="3" xfId="1" applyFont="1" applyFill="1" applyBorder="1" applyAlignment="1">
      <alignment vertical="top"/>
    </xf>
    <xf numFmtId="1" fontId="4" fillId="0" borderId="3" xfId="1" applyNumberFormat="1" applyFont="1" applyFill="1" applyBorder="1" applyAlignment="1">
      <alignment horizontal="left" vertical="top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top"/>
    </xf>
    <xf numFmtId="0" fontId="9" fillId="0" borderId="4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horizontal="center" vertical="center"/>
    </xf>
    <xf numFmtId="17" fontId="9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Fill="1" applyAlignment="1">
      <alignment horizontal="center" vertical="center" wrapText="1"/>
    </xf>
    <xf numFmtId="0" fontId="8" fillId="0" borderId="0" xfId="0" applyFont="1" applyBorder="1"/>
    <xf numFmtId="0" fontId="6" fillId="0" borderId="0" xfId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2" borderId="17" xfId="0" applyFill="1" applyBorder="1"/>
    <xf numFmtId="0" fontId="0" fillId="2" borderId="18" xfId="0" applyFill="1" applyBorder="1"/>
    <xf numFmtId="0" fontId="2" fillId="2" borderId="17" xfId="1" applyFont="1" applyFill="1" applyBorder="1"/>
    <xf numFmtId="0" fontId="2" fillId="2" borderId="19" xfId="1" applyFont="1" applyFill="1" applyBorder="1"/>
    <xf numFmtId="0" fontId="2" fillId="2" borderId="20" xfId="1" applyFont="1" applyFill="1" applyBorder="1"/>
    <xf numFmtId="0" fontId="4" fillId="2" borderId="17" xfId="1" applyFont="1" applyFill="1" applyBorder="1"/>
    <xf numFmtId="0" fontId="4" fillId="2" borderId="20" xfId="1" applyFont="1" applyFill="1" applyBorder="1"/>
    <xf numFmtId="0" fontId="9" fillId="0" borderId="5" xfId="1" applyFont="1" applyFill="1" applyBorder="1"/>
    <xf numFmtId="0" fontId="8" fillId="0" borderId="5" xfId="0" applyFont="1" applyBorder="1"/>
    <xf numFmtId="0" fontId="9" fillId="2" borderId="17" xfId="1" applyFont="1" applyFill="1" applyBorder="1"/>
    <xf numFmtId="0" fontId="9" fillId="2" borderId="20" xfId="1" applyFont="1" applyFill="1" applyBorder="1"/>
    <xf numFmtId="0" fontId="0" fillId="0" borderId="25" xfId="0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4" fillId="0" borderId="21" xfId="1" applyFont="1" applyFill="1" applyBorder="1" applyAlignment="1">
      <alignment vertical="top"/>
    </xf>
    <xf numFmtId="49" fontId="4" fillId="0" borderId="21" xfId="1" applyNumberFormat="1" applyFont="1" applyFill="1" applyBorder="1" applyAlignment="1">
      <alignment horizontal="left" vertical="top"/>
    </xf>
    <xf numFmtId="0" fontId="6" fillId="0" borderId="0" xfId="1" applyFont="1" applyBorder="1"/>
    <xf numFmtId="49" fontId="2" fillId="0" borderId="21" xfId="0" applyNumberFormat="1" applyFont="1" applyFill="1" applyBorder="1" applyAlignment="1">
      <alignment vertical="top"/>
    </xf>
    <xf numFmtId="49" fontId="4" fillId="0" borderId="25" xfId="1" applyNumberFormat="1" applyFont="1" applyFill="1" applyBorder="1" applyAlignment="1">
      <alignment horizontal="left" vertical="top"/>
    </xf>
    <xf numFmtId="49" fontId="4" fillId="0" borderId="22" xfId="1" applyNumberFormat="1" applyFont="1" applyFill="1" applyBorder="1" applyAlignment="1">
      <alignment horizontal="left" vertical="top"/>
    </xf>
    <xf numFmtId="0" fontId="4" fillId="0" borderId="26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vertical="top"/>
    </xf>
    <xf numFmtId="164" fontId="7" fillId="0" borderId="26" xfId="0" applyNumberFormat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 wrapText="1"/>
    </xf>
    <xf numFmtId="0" fontId="4" fillId="2" borderId="12" xfId="1" applyFont="1" applyFill="1" applyBorder="1"/>
    <xf numFmtId="0" fontId="4" fillId="2" borderId="14" xfId="1" applyFont="1" applyFill="1" applyBorder="1"/>
    <xf numFmtId="0" fontId="8" fillId="2" borderId="17" xfId="0" applyFont="1" applyFill="1" applyBorder="1"/>
    <xf numFmtId="0" fontId="8" fillId="2" borderId="20" xfId="0" applyFont="1" applyFill="1" applyBorder="1"/>
    <xf numFmtId="0" fontId="9" fillId="2" borderId="28" xfId="1" applyFont="1" applyFill="1" applyBorder="1"/>
    <xf numFmtId="0" fontId="9" fillId="2" borderId="29" xfId="1" applyFont="1" applyFill="1" applyBorder="1"/>
    <xf numFmtId="0" fontId="8" fillId="2" borderId="28" xfId="0" applyFont="1" applyFill="1" applyBorder="1"/>
    <xf numFmtId="0" fontId="8" fillId="2" borderId="29" xfId="0" applyFont="1" applyFill="1" applyBorder="1"/>
    <xf numFmtId="0" fontId="4" fillId="0" borderId="8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7" fillId="0" borderId="7" xfId="1" applyFont="1" applyBorder="1"/>
    <xf numFmtId="0" fontId="7" fillId="0" borderId="23" xfId="1" applyFont="1" applyBorder="1"/>
    <xf numFmtId="0" fontId="0" fillId="0" borderId="35" xfId="0" applyBorder="1"/>
    <xf numFmtId="0" fontId="4" fillId="0" borderId="36" xfId="1" applyFont="1" applyFill="1" applyBorder="1"/>
    <xf numFmtId="0" fontId="4" fillId="0" borderId="37" xfId="1" applyFont="1" applyFill="1" applyBorder="1"/>
    <xf numFmtId="0" fontId="8" fillId="0" borderId="38" xfId="0" applyFont="1" applyBorder="1"/>
    <xf numFmtId="0" fontId="4" fillId="0" borderId="38" xfId="1" applyFont="1" applyFill="1" applyBorder="1"/>
    <xf numFmtId="0" fontId="4" fillId="0" borderId="39" xfId="1" applyFont="1" applyFill="1" applyBorder="1"/>
    <xf numFmtId="0" fontId="8" fillId="0" borderId="0" xfId="0" applyFont="1" applyBorder="1" applyAlignment="1">
      <alignment horizontal="right"/>
    </xf>
    <xf numFmtId="0" fontId="8" fillId="0" borderId="35" xfId="0" applyFont="1" applyBorder="1"/>
    <xf numFmtId="0" fontId="9" fillId="0" borderId="40" xfId="1" applyFont="1" applyFill="1" applyBorder="1" applyAlignment="1">
      <alignment horizontal="right" vertical="center" wrapText="1"/>
    </xf>
    <xf numFmtId="1" fontId="8" fillId="0" borderId="32" xfId="0" applyNumberFormat="1" applyFont="1" applyBorder="1"/>
    <xf numFmtId="0" fontId="13" fillId="0" borderId="9" xfId="0" applyFont="1" applyBorder="1" applyAlignment="1">
      <alignment horizontal="right"/>
    </xf>
    <xf numFmtId="1" fontId="12" fillId="0" borderId="5" xfId="0" applyNumberFormat="1" applyFont="1" applyBorder="1"/>
    <xf numFmtId="0" fontId="12" fillId="0" borderId="5" xfId="0" applyFont="1" applyBorder="1"/>
    <xf numFmtId="1" fontId="9" fillId="0" borderId="33" xfId="1" applyNumberFormat="1" applyFont="1" applyFill="1" applyBorder="1" applyAlignment="1">
      <alignment vertical="center"/>
    </xf>
    <xf numFmtId="1" fontId="8" fillId="0" borderId="32" xfId="0" applyNumberFormat="1" applyFont="1" applyBorder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2" fontId="4" fillId="0" borderId="3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49" fontId="6" fillId="0" borderId="12" xfId="1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2" fontId="6" fillId="0" borderId="10" xfId="1" applyNumberFormat="1" applyFont="1" applyFill="1" applyBorder="1" applyAlignment="1">
      <alignment horizontal="center" vertical="center" wrapText="1"/>
    </xf>
    <xf numFmtId="2" fontId="6" fillId="0" borderId="13" xfId="1" applyNumberFormat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0" fontId="9" fillId="2" borderId="41" xfId="1" applyFont="1" applyFill="1" applyBorder="1"/>
    <xf numFmtId="0" fontId="9" fillId="2" borderId="5" xfId="1" applyFont="1" applyFill="1" applyBorder="1"/>
    <xf numFmtId="0" fontId="8" fillId="0" borderId="5" xfId="0" applyFont="1" applyBorder="1" applyAlignment="1">
      <alignment vertical="center" wrapText="1"/>
    </xf>
    <xf numFmtId="1" fontId="12" fillId="0" borderId="5" xfId="0" applyNumberFormat="1" applyFont="1" applyBorder="1" applyAlignment="1">
      <alignment vertical="center"/>
    </xf>
    <xf numFmtId="1" fontId="12" fillId="2" borderId="5" xfId="0" applyNumberFormat="1" applyFont="1" applyFill="1" applyBorder="1" applyAlignment="1">
      <alignment vertical="center"/>
    </xf>
    <xf numFmtId="1" fontId="12" fillId="0" borderId="34" xfId="0" applyNumberFormat="1" applyFont="1" applyBorder="1"/>
    <xf numFmtId="1" fontId="12" fillId="2" borderId="33" xfId="0" applyNumberFormat="1" applyFont="1" applyFill="1" applyBorder="1" applyAlignment="1">
      <alignment vertical="center"/>
    </xf>
    <xf numFmtId="1" fontId="12" fillId="2" borderId="5" xfId="0" applyNumberFormat="1" applyFont="1" applyFill="1" applyBorder="1"/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2"/>
  <sheetViews>
    <sheetView view="pageBreakPreview" zoomScale="60" workbookViewId="0">
      <selection activeCell="E7" sqref="E7:N12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9" style="6" bestFit="1" customWidth="1"/>
    <col min="9" max="9" width="8.796875" style="6"/>
    <col min="10" max="10" width="14.59765625" style="6" customWidth="1"/>
    <col min="11" max="11" width="9.59765625" style="6" bestFit="1" customWidth="1"/>
    <col min="12" max="12" width="24.19921875" style="6" customWidth="1"/>
    <col min="13" max="13" width="11.69921875" style="6" customWidth="1"/>
    <col min="14" max="14" width="11.3984375" style="6" customWidth="1"/>
    <col min="15" max="15" width="8.796875" style="6"/>
    <col min="16" max="16" width="9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29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6">
        <v>19742.506000000001</v>
      </c>
      <c r="K7" s="26">
        <v>19328.276000000002</v>
      </c>
      <c r="L7" s="12" t="s">
        <v>17</v>
      </c>
      <c r="M7" s="9">
        <f>(J7-K7)*G7</f>
        <v>16569.199999999983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6">
        <v>27798.454000000002</v>
      </c>
      <c r="K8" s="20">
        <v>27332.432000000001</v>
      </c>
      <c r="L8" s="12" t="s">
        <v>19</v>
      </c>
      <c r="M8" s="9">
        <f t="shared" ref="M8:M11" si="0">(J8-K8)*G8</f>
        <v>18640.880000000034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28" t="s">
        <v>16</v>
      </c>
      <c r="G9" s="16">
        <v>120</v>
      </c>
      <c r="H9" s="16">
        <v>5.3</v>
      </c>
      <c r="I9" s="16"/>
      <c r="J9" s="26">
        <v>436.09100000000001</v>
      </c>
      <c r="K9" s="26">
        <v>436.09100000000001</v>
      </c>
      <c r="L9" s="28" t="s">
        <v>20</v>
      </c>
      <c r="M9" s="9">
        <f t="shared" si="0"/>
        <v>0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28" t="s">
        <v>30</v>
      </c>
      <c r="G10" s="11">
        <v>40</v>
      </c>
      <c r="H10" s="11">
        <v>5.3</v>
      </c>
      <c r="I10" s="11"/>
      <c r="J10" s="26">
        <v>19432.204000000002</v>
      </c>
      <c r="K10" s="26">
        <v>19347.057000000001</v>
      </c>
      <c r="L10" s="12" t="s">
        <v>20</v>
      </c>
      <c r="M10" s="9">
        <f t="shared" si="0"/>
        <v>3405.8800000000338</v>
      </c>
      <c r="N10" s="13" t="s">
        <v>27</v>
      </c>
      <c r="O10" s="5"/>
      <c r="P10" s="4">
        <v>0</v>
      </c>
    </row>
    <row r="11" spans="1:16" ht="28.5">
      <c r="A11" s="9"/>
      <c r="B11" s="11"/>
      <c r="C11" s="11"/>
      <c r="D11" s="11" t="s">
        <v>14</v>
      </c>
      <c r="E11" s="15">
        <v>11162071000173</v>
      </c>
      <c r="F11" s="28" t="s">
        <v>30</v>
      </c>
      <c r="G11" s="11">
        <v>80</v>
      </c>
      <c r="H11" s="11">
        <v>5.3</v>
      </c>
      <c r="I11" s="11"/>
      <c r="J11" s="26">
        <v>19566.474999999999</v>
      </c>
      <c r="K11" s="26">
        <v>19432.204000000002</v>
      </c>
      <c r="L11" s="12" t="s">
        <v>20</v>
      </c>
      <c r="M11" s="9">
        <f t="shared" si="0"/>
        <v>10741.67999999976</v>
      </c>
      <c r="N11" s="13" t="s">
        <v>28</v>
      </c>
      <c r="O11" s="5"/>
      <c r="P11" s="4">
        <v>0</v>
      </c>
    </row>
    <row r="12" spans="1:16" ht="28.5">
      <c r="A12" s="9"/>
      <c r="B12" s="11"/>
      <c r="C12" s="11"/>
      <c r="D12" s="11" t="s">
        <v>14</v>
      </c>
      <c r="E12" s="29" t="s">
        <v>32</v>
      </c>
      <c r="F12" s="12" t="s">
        <v>31</v>
      </c>
      <c r="G12" s="11">
        <v>80</v>
      </c>
      <c r="H12" s="11">
        <v>5.3</v>
      </c>
      <c r="I12" s="11"/>
      <c r="J12" s="26">
        <v>313.69600000000003</v>
      </c>
      <c r="K12" s="26">
        <v>7.9000000000000001E-2</v>
      </c>
      <c r="L12" s="12" t="s">
        <v>20</v>
      </c>
      <c r="M12" s="9">
        <f t="shared" ref="M12" si="1">(J12-K12)*G12</f>
        <v>25089.360000000001</v>
      </c>
      <c r="N12" s="13" t="s">
        <v>33</v>
      </c>
      <c r="O12" s="5"/>
      <c r="P12" s="4">
        <v>0</v>
      </c>
    </row>
  </sheetData>
  <mergeCells count="14">
    <mergeCell ref="J5:J6"/>
    <mergeCell ref="K5:K6"/>
    <mergeCell ref="L5:L6"/>
    <mergeCell ref="M5:M6"/>
    <mergeCell ref="F2:K2"/>
    <mergeCell ref="F3:K3"/>
    <mergeCell ref="G5:G6"/>
    <mergeCell ref="H5:H6"/>
    <mergeCell ref="I5:I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opLeftCell="Y1" workbookViewId="0"/>
  </sheetViews>
  <sheetFormatPr defaultRowHeight="18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P10"/>
  <sheetViews>
    <sheetView topLeftCell="C1" workbookViewId="0">
      <selection activeCell="E7" sqref="E7:N10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8.8984375" style="6" bestFit="1" customWidth="1"/>
    <col min="9" max="9" width="8.796875" style="6"/>
    <col min="10" max="10" width="11.5" style="6" customWidth="1"/>
    <col min="11" max="11" width="8.796875" style="6"/>
    <col min="12" max="12" width="24.19921875" style="6" customWidth="1"/>
    <col min="13" max="13" width="11.69921875" style="6" customWidth="1"/>
    <col min="14" max="14" width="11.3984375" style="6" customWidth="1"/>
    <col min="15" max="15" width="8.796875" style="6"/>
    <col min="16" max="16" width="8.8984375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29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6">
        <v>19328.276000000002</v>
      </c>
      <c r="K7" s="26">
        <v>18727.900000000001</v>
      </c>
      <c r="L7" s="12" t="s">
        <v>17</v>
      </c>
      <c r="M7" s="9">
        <f>(J7-K7)*G7</f>
        <v>24015.040000000008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0">
        <v>27332.432000000001</v>
      </c>
      <c r="K8" s="20">
        <v>26828.526000000002</v>
      </c>
      <c r="L8" s="12" t="s">
        <v>19</v>
      </c>
      <c r="M8" s="9">
        <f t="shared" ref="M8:M10" si="0">(J8-K8)*G8</f>
        <v>20156.239999999962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27" t="s">
        <v>16</v>
      </c>
      <c r="G9" s="16">
        <v>120</v>
      </c>
      <c r="H9" s="16">
        <v>5.3</v>
      </c>
      <c r="I9" s="16"/>
      <c r="J9" s="26">
        <v>436.09100000000001</v>
      </c>
      <c r="K9" s="26">
        <v>434.48399999999998</v>
      </c>
      <c r="L9" s="27" t="s">
        <v>20</v>
      </c>
      <c r="M9" s="9">
        <f t="shared" si="0"/>
        <v>192.84000000000333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12" t="s">
        <v>16</v>
      </c>
      <c r="G10" s="11">
        <v>40</v>
      </c>
      <c r="H10" s="11">
        <v>5.3</v>
      </c>
      <c r="I10" s="11"/>
      <c r="J10" s="26">
        <v>19347.057000000001</v>
      </c>
      <c r="K10" s="26">
        <v>18863.77</v>
      </c>
      <c r="L10" s="12" t="s">
        <v>20</v>
      </c>
      <c r="M10" s="9">
        <f t="shared" si="0"/>
        <v>19331.48000000001</v>
      </c>
      <c r="N10" s="13" t="s">
        <v>27</v>
      </c>
      <c r="O10" s="5"/>
      <c r="P10" s="4">
        <v>0</v>
      </c>
    </row>
  </sheetData>
  <mergeCells count="14"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F2:K2"/>
    <mergeCell ref="F3:K3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10"/>
  <sheetViews>
    <sheetView topLeftCell="E1" workbookViewId="0">
      <selection activeCell="E7" sqref="E7:M10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8.8984375" style="6" bestFit="1" customWidth="1"/>
    <col min="9" max="9" width="8.796875" style="6"/>
    <col min="10" max="10" width="11.5" style="6" customWidth="1"/>
    <col min="11" max="11" width="8.796875" style="6"/>
    <col min="12" max="12" width="24.19921875" style="6" customWidth="1"/>
    <col min="13" max="13" width="11.69921875" style="6" customWidth="1"/>
    <col min="14" max="15" width="8.796875" style="6"/>
    <col min="16" max="16" width="8.8984375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26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6">
        <v>18727.900000000001</v>
      </c>
      <c r="K7" s="20">
        <v>18079.833999999999</v>
      </c>
      <c r="L7" s="12" t="s">
        <v>17</v>
      </c>
      <c r="M7" s="9">
        <f>(J7-K7)*G7</f>
        <v>25922.640000000101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0">
        <v>26828.526000000002</v>
      </c>
      <c r="K8" s="20">
        <v>26387.946</v>
      </c>
      <c r="L8" s="12" t="s">
        <v>19</v>
      </c>
      <c r="M8" s="9">
        <f t="shared" ref="M8:M10" si="0">(J8-K8)*G8</f>
        <v>17623.20000000007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25" t="s">
        <v>16</v>
      </c>
      <c r="G9" s="16">
        <v>120</v>
      </c>
      <c r="H9" s="16">
        <v>5.3</v>
      </c>
      <c r="I9" s="16"/>
      <c r="J9" s="26"/>
      <c r="K9" s="26">
        <v>419</v>
      </c>
      <c r="L9" s="25" t="s">
        <v>20</v>
      </c>
      <c r="M9" s="9">
        <f t="shared" si="0"/>
        <v>-50280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12" t="s">
        <v>16</v>
      </c>
      <c r="G10" s="11">
        <v>40</v>
      </c>
      <c r="H10" s="11">
        <v>5.3</v>
      </c>
      <c r="I10" s="11"/>
      <c r="J10" s="20">
        <v>18863.77</v>
      </c>
      <c r="K10" s="20">
        <v>18322.423999999999</v>
      </c>
      <c r="L10" s="12" t="s">
        <v>20</v>
      </c>
      <c r="M10" s="9">
        <f t="shared" si="0"/>
        <v>21653.840000000055</v>
      </c>
      <c r="N10" s="13"/>
      <c r="O10" s="5"/>
      <c r="P10" s="4">
        <v>0</v>
      </c>
    </row>
  </sheetData>
  <mergeCells count="14">
    <mergeCell ref="J5:J6"/>
    <mergeCell ref="K5:K6"/>
    <mergeCell ref="L5:L6"/>
    <mergeCell ref="M5:M6"/>
    <mergeCell ref="F2:K2"/>
    <mergeCell ref="F3:K3"/>
    <mergeCell ref="G5:G6"/>
    <mergeCell ref="H5:H6"/>
    <mergeCell ref="I5:I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10"/>
  <sheetViews>
    <sheetView topLeftCell="E1" workbookViewId="0">
      <selection activeCell="E7" sqref="E7:M10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8.8984375" style="6" bestFit="1" customWidth="1"/>
    <col min="9" max="9" width="8.796875" style="6"/>
    <col min="10" max="10" width="11.5" style="6" customWidth="1"/>
    <col min="11" max="11" width="8.796875" style="6"/>
    <col min="12" max="12" width="24.19921875" style="6" customWidth="1"/>
    <col min="13" max="13" width="11.69921875" style="6" customWidth="1"/>
    <col min="14" max="15" width="8.796875" style="6"/>
    <col min="16" max="16" width="8.8984375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25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0">
        <v>18079.833999999999</v>
      </c>
      <c r="K7" s="20">
        <v>17576.735000000001</v>
      </c>
      <c r="L7" s="12" t="s">
        <v>17</v>
      </c>
      <c r="M7" s="9">
        <f>(J7-K7)*G7</f>
        <v>20123.959999999934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0">
        <v>26387.946</v>
      </c>
      <c r="K8" s="20">
        <v>25886.793000000001</v>
      </c>
      <c r="L8" s="12" t="s">
        <v>19</v>
      </c>
      <c r="M8" s="9">
        <f t="shared" ref="M8:M10" si="0">(J8-K8)*G8</f>
        <v>20046.119999999937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24" t="s">
        <v>16</v>
      </c>
      <c r="G9" s="16">
        <v>120</v>
      </c>
      <c r="H9" s="16">
        <v>5.3</v>
      </c>
      <c r="I9" s="16"/>
      <c r="J9" s="26">
        <v>419</v>
      </c>
      <c r="K9" s="20">
        <v>383.41399999999999</v>
      </c>
      <c r="L9" s="24" t="s">
        <v>20</v>
      </c>
      <c r="M9" s="9">
        <f t="shared" si="0"/>
        <v>4270.3200000000015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12" t="s">
        <v>16</v>
      </c>
      <c r="G10" s="11">
        <v>40</v>
      </c>
      <c r="H10" s="11">
        <v>5.3</v>
      </c>
      <c r="I10" s="11"/>
      <c r="J10" s="20">
        <v>18322.423999999999</v>
      </c>
      <c r="K10" s="20">
        <v>17819.409</v>
      </c>
      <c r="L10" s="12" t="s">
        <v>20</v>
      </c>
      <c r="M10" s="9">
        <f t="shared" si="0"/>
        <v>20120.599999999977</v>
      </c>
      <c r="N10" s="13"/>
      <c r="O10" s="5"/>
      <c r="P10" s="4">
        <v>0</v>
      </c>
    </row>
  </sheetData>
  <mergeCells count="14"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F2:K2"/>
    <mergeCell ref="F3:K3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P10"/>
  <sheetViews>
    <sheetView topLeftCell="E1" workbookViewId="0">
      <selection activeCell="E7" sqref="E7:M10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8.8984375" style="6" bestFit="1" customWidth="1"/>
    <col min="9" max="9" width="8.796875" style="6"/>
    <col min="10" max="10" width="11.5" style="6" customWidth="1"/>
    <col min="11" max="11" width="8.796875" style="6"/>
    <col min="12" max="12" width="24.19921875" style="6" customWidth="1"/>
    <col min="13" max="13" width="11.69921875" style="6" customWidth="1"/>
    <col min="14" max="15" width="8.796875" style="6"/>
    <col min="16" max="16" width="8.8984375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24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0">
        <v>17576.735000000001</v>
      </c>
      <c r="K7" s="20">
        <v>17059.297999999999</v>
      </c>
      <c r="L7" s="12" t="s">
        <v>17</v>
      </c>
      <c r="M7" s="9">
        <f>(J7-K7)*G7</f>
        <v>20697.480000000069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0">
        <v>25886.793000000001</v>
      </c>
      <c r="K8" s="20">
        <v>25444.373</v>
      </c>
      <c r="L8" s="12" t="s">
        <v>19</v>
      </c>
      <c r="M8" s="9">
        <f t="shared" ref="M8:M10" si="0">(J8-K8)*G8</f>
        <v>17696.800000000076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23" t="s">
        <v>16</v>
      </c>
      <c r="G9" s="16">
        <v>120</v>
      </c>
      <c r="H9" s="16">
        <v>5.3</v>
      </c>
      <c r="I9" s="16"/>
      <c r="J9" s="20">
        <v>383.41399999999999</v>
      </c>
      <c r="K9" s="20">
        <v>364.214</v>
      </c>
      <c r="L9" s="23" t="s">
        <v>20</v>
      </c>
      <c r="M9" s="9">
        <f t="shared" si="0"/>
        <v>2303.9999999999986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12" t="s">
        <v>16</v>
      </c>
      <c r="G10" s="11">
        <v>40</v>
      </c>
      <c r="H10" s="11">
        <v>5.3</v>
      </c>
      <c r="I10" s="11"/>
      <c r="J10" s="20">
        <v>17819.409</v>
      </c>
      <c r="K10" s="20">
        <v>17382.226999999999</v>
      </c>
      <c r="L10" s="12" t="s">
        <v>20</v>
      </c>
      <c r="M10" s="9">
        <f t="shared" si="0"/>
        <v>17487.280000000028</v>
      </c>
      <c r="N10" s="13"/>
      <c r="O10" s="5"/>
      <c r="P10" s="4">
        <v>0</v>
      </c>
    </row>
  </sheetData>
  <mergeCells count="14">
    <mergeCell ref="J5:J6"/>
    <mergeCell ref="K5:K6"/>
    <mergeCell ref="L5:L6"/>
    <mergeCell ref="M5:M6"/>
    <mergeCell ref="F2:K2"/>
    <mergeCell ref="F3:K3"/>
    <mergeCell ref="G5:G6"/>
    <mergeCell ref="H5:H6"/>
    <mergeCell ref="I5:I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P10"/>
  <sheetViews>
    <sheetView topLeftCell="E1" workbookViewId="0">
      <selection activeCell="E7" sqref="E7:M10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8.8984375" style="6" bestFit="1" customWidth="1"/>
    <col min="9" max="9" width="8.796875" style="6"/>
    <col min="10" max="10" width="11.5" style="6" customWidth="1"/>
    <col min="11" max="11" width="8.796875" style="6"/>
    <col min="12" max="12" width="24.19921875" style="6" customWidth="1"/>
    <col min="13" max="13" width="11.69921875" style="6" customWidth="1"/>
    <col min="14" max="15" width="8.796875" style="6"/>
    <col min="16" max="16" width="8.8984375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23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0">
        <v>17059.297999999999</v>
      </c>
      <c r="K7" s="20">
        <v>16256.018</v>
      </c>
      <c r="L7" s="12" t="s">
        <v>17</v>
      </c>
      <c r="M7" s="9">
        <f>(J7-K7)*G7</f>
        <v>32131.199999999953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0">
        <v>25444.373</v>
      </c>
      <c r="K8" s="20">
        <v>24761.988000000001</v>
      </c>
      <c r="L8" s="12" t="s">
        <v>19</v>
      </c>
      <c r="M8" s="9">
        <f t="shared" ref="M8:M10" si="0">(J8-K8)*G8</f>
        <v>27295.399999999936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22" t="s">
        <v>16</v>
      </c>
      <c r="G9" s="16">
        <v>120</v>
      </c>
      <c r="H9" s="16">
        <v>5.3</v>
      </c>
      <c r="I9" s="16"/>
      <c r="J9" s="20">
        <v>364.214</v>
      </c>
      <c r="K9" s="20">
        <v>338.48700000000002</v>
      </c>
      <c r="L9" s="22" t="s">
        <v>20</v>
      </c>
      <c r="M9" s="9">
        <f t="shared" si="0"/>
        <v>3087.2399999999971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12" t="s">
        <v>16</v>
      </c>
      <c r="G10" s="11">
        <v>40</v>
      </c>
      <c r="H10" s="11">
        <v>5.3</v>
      </c>
      <c r="I10" s="11"/>
      <c r="J10" s="20">
        <v>17382.226999999999</v>
      </c>
      <c r="K10" s="20">
        <v>16680.933000000001</v>
      </c>
      <c r="L10" s="12" t="s">
        <v>20</v>
      </c>
      <c r="M10" s="9">
        <f t="shared" si="0"/>
        <v>28051.759999999922</v>
      </c>
      <c r="N10" s="13"/>
      <c r="O10" s="5"/>
      <c r="P10" s="4">
        <v>0</v>
      </c>
    </row>
  </sheetData>
  <mergeCells count="14"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F2:K2"/>
    <mergeCell ref="F3:K3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P10"/>
  <sheetViews>
    <sheetView topLeftCell="E1" workbookViewId="0">
      <selection activeCell="E7" sqref="E7:M10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8.8984375" style="6" bestFit="1" customWidth="1"/>
    <col min="9" max="9" width="8.796875" style="6"/>
    <col min="10" max="10" width="11.5" style="6" customWidth="1"/>
    <col min="11" max="11" width="8.796875" style="6"/>
    <col min="12" max="12" width="24.19921875" style="6" customWidth="1"/>
    <col min="13" max="13" width="11.69921875" style="6" customWidth="1"/>
    <col min="14" max="15" width="8.796875" style="6"/>
    <col min="16" max="16" width="8.8984375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22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0">
        <v>16256.018</v>
      </c>
      <c r="K7" s="20">
        <v>15651.091</v>
      </c>
      <c r="L7" s="12" t="s">
        <v>17</v>
      </c>
      <c r="M7" s="9">
        <f>(J7-K7)*G7</f>
        <v>24197.079999999987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0">
        <v>24761.988000000001</v>
      </c>
      <c r="K8" s="20">
        <v>24235.75</v>
      </c>
      <c r="L8" s="12" t="s">
        <v>19</v>
      </c>
      <c r="M8" s="9">
        <f t="shared" ref="M8:M10" si="0">(J8-K8)*G8</f>
        <v>21049.520000000048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19" t="s">
        <v>16</v>
      </c>
      <c r="G9" s="16">
        <v>120</v>
      </c>
      <c r="H9" s="16">
        <v>5.3</v>
      </c>
      <c r="I9" s="16"/>
      <c r="J9" s="20">
        <v>328.17399999999998</v>
      </c>
      <c r="K9" s="20">
        <v>328.17399999999998</v>
      </c>
      <c r="L9" s="19" t="s">
        <v>20</v>
      </c>
      <c r="M9" s="9">
        <f t="shared" si="0"/>
        <v>0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12" t="s">
        <v>16</v>
      </c>
      <c r="G10" s="11">
        <v>40</v>
      </c>
      <c r="H10" s="11">
        <v>5.3</v>
      </c>
      <c r="I10" s="11"/>
      <c r="J10" s="20">
        <v>16680.933000000001</v>
      </c>
      <c r="K10" s="20">
        <v>16011.829</v>
      </c>
      <c r="L10" s="12" t="s">
        <v>20</v>
      </c>
      <c r="M10" s="9">
        <f t="shared" si="0"/>
        <v>26764.160000000047</v>
      </c>
      <c r="N10" s="13"/>
      <c r="O10" s="5"/>
      <c r="P10" s="4">
        <v>0</v>
      </c>
    </row>
  </sheetData>
  <mergeCells count="14"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F2:K2"/>
    <mergeCell ref="F3:K3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P10"/>
  <sheetViews>
    <sheetView topLeftCell="E1" workbookViewId="0">
      <selection activeCell="E5" sqref="E5:M6"/>
    </sheetView>
  </sheetViews>
  <sheetFormatPr defaultRowHeight="15"/>
  <cols>
    <col min="1" max="4" width="8.796875" style="6"/>
    <col min="5" max="5" width="14.59765625" style="6" customWidth="1"/>
    <col min="6" max="6" width="16.796875" style="6" customWidth="1"/>
    <col min="7" max="8" width="8.8984375" style="6" bestFit="1" customWidth="1"/>
    <col min="9" max="9" width="8.796875" style="6"/>
    <col min="10" max="10" width="11.5" style="6" customWidth="1"/>
    <col min="11" max="11" width="8.796875" style="6"/>
    <col min="12" max="12" width="24.19921875" style="6" customWidth="1"/>
    <col min="13" max="13" width="11.69921875" style="6" customWidth="1"/>
    <col min="14" max="15" width="8.796875" style="6"/>
    <col min="16" max="16" width="8.8984375" style="6" bestFit="1" customWidth="1"/>
    <col min="17" max="16384" width="8.796875" style="6"/>
  </cols>
  <sheetData>
    <row r="2" spans="1:16">
      <c r="A2" s="4"/>
      <c r="B2" s="2"/>
      <c r="C2" s="2"/>
      <c r="D2" s="2"/>
      <c r="E2" s="3"/>
      <c r="F2" s="102" t="s">
        <v>0</v>
      </c>
      <c r="G2" s="102"/>
      <c r="H2" s="102"/>
      <c r="I2" s="102"/>
      <c r="J2" s="102"/>
      <c r="K2" s="102"/>
      <c r="L2" s="1"/>
      <c r="M2" s="5"/>
    </row>
    <row r="3" spans="1:16">
      <c r="A3" s="4"/>
      <c r="B3" s="2"/>
      <c r="C3" s="2"/>
      <c r="D3" s="2"/>
      <c r="E3" s="3"/>
      <c r="F3" s="103" t="s">
        <v>21</v>
      </c>
      <c r="G3" s="103"/>
      <c r="H3" s="103"/>
      <c r="I3" s="103"/>
      <c r="J3" s="103"/>
      <c r="K3" s="103"/>
      <c r="L3" s="1"/>
      <c r="M3" s="5"/>
    </row>
    <row r="5" spans="1:16">
      <c r="A5" s="7"/>
      <c r="B5" s="98" t="s">
        <v>1</v>
      </c>
      <c r="C5" s="98" t="s">
        <v>2</v>
      </c>
      <c r="D5" s="98" t="s">
        <v>3</v>
      </c>
      <c r="E5" s="100" t="s">
        <v>4</v>
      </c>
      <c r="F5" s="98" t="s">
        <v>5</v>
      </c>
      <c r="G5" s="98" t="s">
        <v>6</v>
      </c>
      <c r="H5" s="104" t="s">
        <v>7</v>
      </c>
      <c r="I5" s="104" t="s">
        <v>8</v>
      </c>
      <c r="J5" s="98" t="s">
        <v>9</v>
      </c>
      <c r="K5" s="98" t="s">
        <v>10</v>
      </c>
      <c r="L5" s="98" t="s">
        <v>11</v>
      </c>
      <c r="M5" s="98" t="s">
        <v>12</v>
      </c>
    </row>
    <row r="6" spans="1:16">
      <c r="A6" s="8" t="s">
        <v>13</v>
      </c>
      <c r="B6" s="99"/>
      <c r="C6" s="99"/>
      <c r="D6" s="99"/>
      <c r="E6" s="101"/>
      <c r="F6" s="99"/>
      <c r="G6" s="99"/>
      <c r="H6" s="105"/>
      <c r="I6" s="105"/>
      <c r="J6" s="99"/>
      <c r="K6" s="99"/>
      <c r="L6" s="99"/>
      <c r="M6" s="99"/>
    </row>
    <row r="7" spans="1:16" ht="28.5">
      <c r="A7" s="9"/>
      <c r="B7" s="10"/>
      <c r="C7" s="11"/>
      <c r="D7" s="11" t="s">
        <v>14</v>
      </c>
      <c r="E7" s="11" t="s">
        <v>15</v>
      </c>
      <c r="F7" s="12" t="s">
        <v>16</v>
      </c>
      <c r="G7" s="11">
        <v>40</v>
      </c>
      <c r="H7" s="11">
        <v>5.3</v>
      </c>
      <c r="I7" s="11"/>
      <c r="J7" s="20">
        <v>15651.091</v>
      </c>
      <c r="K7" s="21">
        <v>15240.525</v>
      </c>
      <c r="L7" s="12" t="s">
        <v>17</v>
      </c>
      <c r="M7" s="9">
        <f>(J7-K7)*G7</f>
        <v>16422.640000000029</v>
      </c>
      <c r="N7" s="5"/>
      <c r="O7" s="5"/>
      <c r="P7" s="5"/>
    </row>
    <row r="8" spans="1:16" ht="28.5">
      <c r="A8" s="9"/>
      <c r="B8" s="11"/>
      <c r="C8" s="11"/>
      <c r="D8" s="11" t="s">
        <v>14</v>
      </c>
      <c r="E8" s="11" t="s">
        <v>18</v>
      </c>
      <c r="F8" s="12" t="s">
        <v>16</v>
      </c>
      <c r="G8" s="11">
        <v>40</v>
      </c>
      <c r="H8" s="11">
        <v>5.3</v>
      </c>
      <c r="I8" s="11"/>
      <c r="J8" s="20">
        <v>24235.75</v>
      </c>
      <c r="K8" s="21">
        <v>23864.132000000001</v>
      </c>
      <c r="L8" s="12" t="s">
        <v>19</v>
      </c>
      <c r="M8" s="9">
        <f t="shared" ref="M8:M10" si="0">(J8-K8)*G8</f>
        <v>14864.719999999943</v>
      </c>
      <c r="N8" s="13"/>
      <c r="O8" s="5"/>
      <c r="P8" s="5"/>
    </row>
    <row r="9" spans="1:16" ht="28.5">
      <c r="A9" s="14"/>
      <c r="B9" s="16"/>
      <c r="C9" s="16"/>
      <c r="D9" s="16" t="s">
        <v>14</v>
      </c>
      <c r="E9" s="17">
        <v>11162071000108</v>
      </c>
      <c r="F9" s="18" t="s">
        <v>16</v>
      </c>
      <c r="G9" s="16">
        <v>120</v>
      </c>
      <c r="H9" s="16">
        <v>5.3</v>
      </c>
      <c r="I9" s="16"/>
      <c r="J9" s="20">
        <v>328.17399999999998</v>
      </c>
      <c r="K9" s="21">
        <v>328.17399999999998</v>
      </c>
      <c r="L9" s="18" t="s">
        <v>20</v>
      </c>
      <c r="M9" s="9">
        <f t="shared" si="0"/>
        <v>0</v>
      </c>
      <c r="N9" s="13"/>
      <c r="O9" s="5"/>
      <c r="P9" s="5"/>
    </row>
    <row r="10" spans="1:16" ht="28.5">
      <c r="A10" s="9"/>
      <c r="B10" s="11"/>
      <c r="C10" s="11"/>
      <c r="D10" s="11" t="s">
        <v>14</v>
      </c>
      <c r="E10" s="15">
        <v>11162071000173</v>
      </c>
      <c r="F10" s="12" t="s">
        <v>16</v>
      </c>
      <c r="G10" s="11">
        <v>40</v>
      </c>
      <c r="H10" s="11">
        <v>5.3</v>
      </c>
      <c r="I10" s="11"/>
      <c r="J10" s="20">
        <v>16011.829</v>
      </c>
      <c r="K10" s="21">
        <v>15446.83</v>
      </c>
      <c r="L10" s="12" t="s">
        <v>20</v>
      </c>
      <c r="M10" s="9">
        <f t="shared" si="0"/>
        <v>22599.959999999992</v>
      </c>
      <c r="N10" s="13"/>
      <c r="O10" s="5"/>
      <c r="P10" s="4">
        <v>0</v>
      </c>
    </row>
  </sheetData>
  <mergeCells count="14">
    <mergeCell ref="F2:K2"/>
    <mergeCell ref="F3:K3"/>
    <mergeCell ref="J5:J6"/>
    <mergeCell ref="K5:K6"/>
    <mergeCell ref="L5:L6"/>
    <mergeCell ref="M5:M6"/>
    <mergeCell ref="H5:H6"/>
    <mergeCell ref="I5:I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67"/>
  <sheetViews>
    <sheetView tabSelected="1" topLeftCell="B55" workbookViewId="0">
      <selection activeCell="N69" sqref="N69"/>
    </sheetView>
  </sheetViews>
  <sheetFormatPr defaultRowHeight="18.75"/>
  <cols>
    <col min="1" max="1" width="13.5" customWidth="1"/>
    <col min="2" max="2" width="16.5" customWidth="1"/>
    <col min="3" max="3" width="5.5" customWidth="1"/>
    <col min="4" max="4" width="6.09765625" customWidth="1"/>
    <col min="5" max="5" width="5.8984375" customWidth="1"/>
    <col min="6" max="6" width="11.5" customWidth="1"/>
    <col min="7" max="7" width="11" customWidth="1"/>
    <col min="8" max="8" width="18.296875" customWidth="1"/>
    <col min="9" max="12" width="11.296875" customWidth="1"/>
    <col min="13" max="15" width="12.19921875" customWidth="1"/>
  </cols>
  <sheetData>
    <row r="1" spans="1:15" ht="81.75" customHeight="1" thickBot="1">
      <c r="A1" s="106" t="s">
        <v>41</v>
      </c>
      <c r="B1" s="106"/>
      <c r="C1" s="106"/>
      <c r="D1" s="106"/>
      <c r="E1" s="106"/>
      <c r="F1" s="106"/>
      <c r="G1" s="106"/>
      <c r="H1" s="106"/>
      <c r="I1" s="106"/>
      <c r="J1" s="107"/>
      <c r="K1" s="107"/>
      <c r="L1" s="107"/>
    </row>
    <row r="2" spans="1:15" ht="34.5" customHeight="1">
      <c r="A2" s="114" t="s">
        <v>4</v>
      </c>
      <c r="B2" s="116" t="s">
        <v>5</v>
      </c>
      <c r="C2" s="116" t="s">
        <v>6</v>
      </c>
      <c r="D2" s="118" t="s">
        <v>7</v>
      </c>
      <c r="E2" s="118" t="s">
        <v>8</v>
      </c>
      <c r="F2" s="116" t="s">
        <v>9</v>
      </c>
      <c r="G2" s="116" t="s">
        <v>10</v>
      </c>
      <c r="H2" s="120" t="s">
        <v>54</v>
      </c>
      <c r="I2" s="122" t="s">
        <v>34</v>
      </c>
      <c r="J2" s="112" t="s">
        <v>35</v>
      </c>
      <c r="K2" s="108" t="s">
        <v>36</v>
      </c>
      <c r="L2" s="110" t="s">
        <v>58</v>
      </c>
      <c r="N2" s="40"/>
      <c r="O2" s="40"/>
    </row>
    <row r="3" spans="1:15" ht="34.5" customHeight="1" thickBot="1">
      <c r="A3" s="115"/>
      <c r="B3" s="117"/>
      <c r="C3" s="117"/>
      <c r="D3" s="119"/>
      <c r="E3" s="119"/>
      <c r="F3" s="117"/>
      <c r="G3" s="117"/>
      <c r="H3" s="121"/>
      <c r="I3" s="123"/>
      <c r="J3" s="113"/>
      <c r="K3" s="109"/>
      <c r="L3" s="111"/>
      <c r="N3" s="40"/>
      <c r="O3" s="40"/>
    </row>
    <row r="4" spans="1:15">
      <c r="A4" s="55"/>
      <c r="B4" s="56" t="s">
        <v>42</v>
      </c>
      <c r="C4" s="57"/>
      <c r="D4" s="57"/>
      <c r="E4" s="57"/>
      <c r="F4" s="57"/>
      <c r="G4" s="57"/>
      <c r="H4" s="57"/>
      <c r="I4" s="83"/>
      <c r="J4" s="57"/>
      <c r="K4" s="44"/>
      <c r="L4" s="45"/>
    </row>
    <row r="5" spans="1:15" ht="28.5">
      <c r="A5" s="58" t="s">
        <v>15</v>
      </c>
      <c r="B5" s="12" t="s">
        <v>16</v>
      </c>
      <c r="C5" s="11">
        <v>40</v>
      </c>
      <c r="D5" s="11">
        <v>5.3</v>
      </c>
      <c r="E5" s="11"/>
      <c r="F5" s="26">
        <v>20581.499</v>
      </c>
      <c r="G5" s="26">
        <v>20153.286</v>
      </c>
      <c r="H5" s="76" t="s">
        <v>17</v>
      </c>
      <c r="I5" s="84">
        <f>(F5-G5)*C5</f>
        <v>17128.51999999999</v>
      </c>
      <c r="J5" s="39"/>
      <c r="K5" s="46"/>
      <c r="L5" s="47"/>
      <c r="N5" s="32"/>
      <c r="O5" s="32"/>
    </row>
    <row r="6" spans="1:15" ht="28.5">
      <c r="A6" s="58" t="s">
        <v>18</v>
      </c>
      <c r="B6" s="12" t="s">
        <v>16</v>
      </c>
      <c r="C6" s="11">
        <v>40</v>
      </c>
      <c r="D6" s="11">
        <v>5.3</v>
      </c>
      <c r="E6" s="11"/>
      <c r="F6" s="26">
        <v>28853.912</v>
      </c>
      <c r="G6" s="26">
        <v>28321.909</v>
      </c>
      <c r="H6" s="76" t="s">
        <v>19</v>
      </c>
      <c r="I6" s="84">
        <f t="shared" ref="I6:I7" si="0">(F6-G6)*C6</f>
        <v>21280.120000000024</v>
      </c>
      <c r="J6" s="39"/>
      <c r="K6" s="46"/>
      <c r="L6" s="48"/>
      <c r="N6" s="32"/>
      <c r="O6" s="32"/>
    </row>
    <row r="7" spans="1:15" ht="29.25" thickBot="1">
      <c r="A7" s="59" t="s">
        <v>32</v>
      </c>
      <c r="B7" s="12" t="s">
        <v>31</v>
      </c>
      <c r="C7" s="11">
        <v>80</v>
      </c>
      <c r="D7" s="11">
        <v>5.3</v>
      </c>
      <c r="E7" s="11"/>
      <c r="F7" s="26">
        <v>1222.51</v>
      </c>
      <c r="G7" s="26">
        <v>763.74900000000002</v>
      </c>
      <c r="H7" s="77" t="s">
        <v>20</v>
      </c>
      <c r="I7" s="85">
        <f t="shared" si="0"/>
        <v>36700.879999999997</v>
      </c>
      <c r="J7" s="39"/>
      <c r="K7" s="46"/>
      <c r="L7" s="48"/>
      <c r="N7" s="32"/>
      <c r="O7" s="32"/>
    </row>
    <row r="8" spans="1:15" ht="19.5" thickBot="1">
      <c r="A8" s="55"/>
      <c r="C8" s="57"/>
      <c r="D8" s="57"/>
      <c r="E8" s="57"/>
      <c r="F8" s="57"/>
      <c r="G8" s="57"/>
      <c r="H8" s="78" t="s">
        <v>55</v>
      </c>
      <c r="I8" s="52">
        <f>SUM(I5+I6+I7)</f>
        <v>75109.520000000019</v>
      </c>
      <c r="J8" s="92">
        <f>I8*2.4</f>
        <v>180262.84800000003</v>
      </c>
      <c r="K8" s="74">
        <v>39191.699999999997</v>
      </c>
      <c r="L8" s="75">
        <v>114892.86</v>
      </c>
      <c r="N8" s="39"/>
      <c r="O8" s="39"/>
    </row>
    <row r="9" spans="1:15">
      <c r="A9" s="55"/>
      <c r="B9" s="31" t="s">
        <v>43</v>
      </c>
      <c r="C9" s="57"/>
      <c r="D9" s="57"/>
      <c r="E9" s="57"/>
      <c r="F9" s="57"/>
      <c r="G9" s="57"/>
      <c r="H9" s="57"/>
      <c r="I9" s="86"/>
      <c r="J9" s="39"/>
      <c r="K9" s="70"/>
      <c r="L9" s="71"/>
      <c r="N9" s="39"/>
      <c r="O9" s="39"/>
    </row>
    <row r="10" spans="1:15" ht="28.5">
      <c r="A10" s="58" t="s">
        <v>15</v>
      </c>
      <c r="B10" s="12" t="s">
        <v>16</v>
      </c>
      <c r="C10" s="11">
        <v>40</v>
      </c>
      <c r="D10" s="11">
        <v>5.3</v>
      </c>
      <c r="E10" s="11"/>
      <c r="F10" s="26">
        <v>21109.977999999999</v>
      </c>
      <c r="G10" s="26">
        <v>20581.499</v>
      </c>
      <c r="H10" s="76" t="s">
        <v>17</v>
      </c>
      <c r="I10" s="84">
        <f>(F10-G10)*C10</f>
        <v>21139.159999999974</v>
      </c>
      <c r="J10" s="39"/>
      <c r="K10" s="49"/>
      <c r="L10" s="50"/>
      <c r="N10" s="32"/>
      <c r="O10" s="32"/>
    </row>
    <row r="11" spans="1:15" ht="28.5">
      <c r="A11" s="58" t="s">
        <v>18</v>
      </c>
      <c r="B11" s="12" t="s">
        <v>16</v>
      </c>
      <c r="C11" s="11">
        <v>40</v>
      </c>
      <c r="D11" s="11">
        <v>5.3</v>
      </c>
      <c r="E11" s="11"/>
      <c r="F11" s="26">
        <v>29564.741999999998</v>
      </c>
      <c r="G11" s="26">
        <v>28853.912</v>
      </c>
      <c r="H11" s="76" t="s">
        <v>19</v>
      </c>
      <c r="I11" s="84">
        <f t="shared" ref="I11:I12" si="1">(F11-G11)*C11</f>
        <v>28433.199999999924</v>
      </c>
      <c r="J11" s="39"/>
      <c r="K11" s="49"/>
      <c r="L11" s="50"/>
      <c r="N11" s="32"/>
      <c r="O11" s="32"/>
    </row>
    <row r="12" spans="1:15" ht="29.25" thickBot="1">
      <c r="A12" s="59" t="s">
        <v>32</v>
      </c>
      <c r="B12" s="12" t="s">
        <v>31</v>
      </c>
      <c r="C12" s="11">
        <v>80</v>
      </c>
      <c r="D12" s="11">
        <v>5.3</v>
      </c>
      <c r="E12" s="11"/>
      <c r="F12" s="26">
        <v>1720.99</v>
      </c>
      <c r="G12" s="26">
        <v>1222.51</v>
      </c>
      <c r="H12" s="77" t="s">
        <v>20</v>
      </c>
      <c r="I12" s="85">
        <f t="shared" si="1"/>
        <v>39878.400000000001</v>
      </c>
      <c r="J12" s="39"/>
      <c r="K12" s="49"/>
      <c r="L12" s="50"/>
      <c r="N12" s="32"/>
      <c r="O12" s="32"/>
    </row>
    <row r="13" spans="1:15" ht="19.5" thickBot="1">
      <c r="A13" s="55"/>
      <c r="C13" s="57"/>
      <c r="D13" s="57"/>
      <c r="E13" s="57"/>
      <c r="F13" s="57"/>
      <c r="G13" s="57"/>
      <c r="H13" s="78" t="s">
        <v>55</v>
      </c>
      <c r="I13" s="52">
        <f>SUM(I10+I11+I12)</f>
        <v>89450.759999999893</v>
      </c>
      <c r="J13" s="92">
        <f>I13*2.4</f>
        <v>214681.82399999973</v>
      </c>
      <c r="K13" s="74">
        <v>44434.33</v>
      </c>
      <c r="L13" s="75">
        <v>115186.22</v>
      </c>
      <c r="N13" s="39"/>
      <c r="O13" s="39"/>
    </row>
    <row r="14" spans="1:15">
      <c r="A14" s="55"/>
      <c r="B14" s="31" t="s">
        <v>44</v>
      </c>
      <c r="C14" s="57"/>
      <c r="D14" s="57"/>
      <c r="E14" s="57"/>
      <c r="F14" s="57"/>
      <c r="G14" s="57"/>
      <c r="H14" s="57"/>
      <c r="I14" s="86"/>
      <c r="J14" s="39"/>
      <c r="K14" s="70"/>
      <c r="L14" s="71"/>
      <c r="N14" s="39"/>
      <c r="O14" s="39"/>
    </row>
    <row r="15" spans="1:15" ht="28.5">
      <c r="A15" s="58" t="s">
        <v>15</v>
      </c>
      <c r="B15" s="12" t="s">
        <v>16</v>
      </c>
      <c r="C15" s="11">
        <v>40</v>
      </c>
      <c r="D15" s="11">
        <v>5.3</v>
      </c>
      <c r="E15" s="11"/>
      <c r="F15" s="26">
        <v>21517.982</v>
      </c>
      <c r="G15" s="26">
        <v>21109.977999999999</v>
      </c>
      <c r="H15" s="76" t="s">
        <v>17</v>
      </c>
      <c r="I15" s="84">
        <f>(F15-G15)*C15</f>
        <v>16320.160000000033</v>
      </c>
      <c r="J15" s="39"/>
      <c r="K15" s="49"/>
      <c r="L15" s="50"/>
      <c r="N15" s="32"/>
      <c r="O15" s="32"/>
    </row>
    <row r="16" spans="1:15" ht="28.5">
      <c r="A16" s="58" t="s">
        <v>18</v>
      </c>
      <c r="B16" s="12" t="s">
        <v>16</v>
      </c>
      <c r="C16" s="11">
        <v>40</v>
      </c>
      <c r="D16" s="11">
        <v>5.3</v>
      </c>
      <c r="E16" s="11"/>
      <c r="F16" s="26">
        <v>30150.791000000001</v>
      </c>
      <c r="G16" s="26">
        <v>29564.741999999998</v>
      </c>
      <c r="H16" s="76" t="s">
        <v>19</v>
      </c>
      <c r="I16" s="84">
        <f t="shared" ref="I16:I17" si="2">(F16-G16)*C16</f>
        <v>23441.960000000108</v>
      </c>
      <c r="J16" s="39"/>
      <c r="K16" s="49"/>
      <c r="L16" s="50"/>
      <c r="N16" s="32"/>
      <c r="O16" s="32"/>
    </row>
    <row r="17" spans="1:15" ht="29.25" thickBot="1">
      <c r="A17" s="59" t="s">
        <v>32</v>
      </c>
      <c r="B17" s="12" t="s">
        <v>31</v>
      </c>
      <c r="C17" s="11">
        <v>80</v>
      </c>
      <c r="D17" s="11">
        <v>5.3</v>
      </c>
      <c r="E17" s="11"/>
      <c r="F17" s="26">
        <v>2176.3679999999999</v>
      </c>
      <c r="G17" s="26">
        <v>1720.99</v>
      </c>
      <c r="H17" s="77" t="s">
        <v>20</v>
      </c>
      <c r="I17" s="85">
        <f t="shared" si="2"/>
        <v>36430.239999999991</v>
      </c>
      <c r="J17" s="39"/>
      <c r="K17" s="49"/>
      <c r="L17" s="50"/>
      <c r="N17" s="32"/>
      <c r="O17" s="32"/>
    </row>
    <row r="18" spans="1:15" ht="19.5" thickBot="1">
      <c r="A18" s="55"/>
      <c r="C18" s="57"/>
      <c r="D18" s="57"/>
      <c r="E18" s="57"/>
      <c r="F18" s="57"/>
      <c r="G18" s="57"/>
      <c r="H18" s="78" t="s">
        <v>55</v>
      </c>
      <c r="I18" s="52">
        <f>SUM(I15+I16+I17)</f>
        <v>76192.360000000132</v>
      </c>
      <c r="J18" s="92">
        <f>I18*2.49</f>
        <v>189718.97640000033</v>
      </c>
      <c r="K18" s="74">
        <v>33112.9</v>
      </c>
      <c r="L18" s="75">
        <v>101158.46</v>
      </c>
      <c r="N18" s="39"/>
      <c r="O18" s="39"/>
    </row>
    <row r="19" spans="1:15">
      <c r="A19" s="55"/>
      <c r="B19" s="56" t="s">
        <v>45</v>
      </c>
      <c r="C19" s="57"/>
      <c r="D19" s="57"/>
      <c r="E19" s="57"/>
      <c r="F19" s="57"/>
      <c r="G19" s="57"/>
      <c r="H19" s="89"/>
      <c r="I19" s="90"/>
      <c r="J19" s="39"/>
      <c r="K19" s="70"/>
      <c r="L19" s="71"/>
      <c r="N19" s="39"/>
      <c r="O19" s="39"/>
    </row>
    <row r="20" spans="1:15" ht="36.75" customHeight="1">
      <c r="A20" s="58" t="s">
        <v>15</v>
      </c>
      <c r="B20" s="12" t="s">
        <v>16</v>
      </c>
      <c r="C20" s="11">
        <v>40</v>
      </c>
      <c r="D20" s="11">
        <v>5.3</v>
      </c>
      <c r="E20" s="11"/>
      <c r="F20" s="26">
        <v>21922.878000000001</v>
      </c>
      <c r="G20" s="26">
        <v>21517.982</v>
      </c>
      <c r="H20" s="76" t="s">
        <v>17</v>
      </c>
      <c r="I20" s="87">
        <f>(F20-G20)*C20</f>
        <v>16195.840000000026</v>
      </c>
      <c r="J20" s="39"/>
      <c r="K20" s="49"/>
      <c r="L20" s="50"/>
      <c r="N20" s="32"/>
      <c r="O20" s="32"/>
    </row>
    <row r="21" spans="1:15" ht="32.25" customHeight="1">
      <c r="A21" s="58" t="s">
        <v>18</v>
      </c>
      <c r="B21" s="12" t="s">
        <v>16</v>
      </c>
      <c r="C21" s="11">
        <v>40</v>
      </c>
      <c r="D21" s="11">
        <v>5.3</v>
      </c>
      <c r="E21" s="11"/>
      <c r="F21" s="26">
        <v>30633.294000000002</v>
      </c>
      <c r="G21" s="26">
        <v>30150.791000000001</v>
      </c>
      <c r="H21" s="76" t="s">
        <v>19</v>
      </c>
      <c r="I21" s="84">
        <f t="shared" ref="I21:I22" si="3">(F21-G21)*C21</f>
        <v>19300.120000000024</v>
      </c>
      <c r="J21" s="39"/>
      <c r="K21" s="49"/>
      <c r="L21" s="50"/>
      <c r="N21" s="32"/>
      <c r="O21" s="32"/>
    </row>
    <row r="22" spans="1:15" ht="30" customHeight="1" thickBot="1">
      <c r="A22" s="59" t="s">
        <v>32</v>
      </c>
      <c r="B22" s="12" t="s">
        <v>31</v>
      </c>
      <c r="C22" s="11">
        <v>80</v>
      </c>
      <c r="D22" s="11">
        <v>5.3</v>
      </c>
      <c r="E22" s="11"/>
      <c r="F22" s="26">
        <v>2509.8580000000002</v>
      </c>
      <c r="G22" s="26">
        <v>2176.3679999999999</v>
      </c>
      <c r="H22" s="77" t="s">
        <v>20</v>
      </c>
      <c r="I22" s="85">
        <f t="shared" si="3"/>
        <v>26679.200000000019</v>
      </c>
      <c r="J22" s="39"/>
      <c r="K22" s="49"/>
      <c r="L22" s="50"/>
      <c r="N22" s="32"/>
      <c r="O22" s="32"/>
    </row>
    <row r="23" spans="1:15" ht="19.5" thickBot="1">
      <c r="A23" s="55"/>
      <c r="C23" s="57"/>
      <c r="D23" s="57"/>
      <c r="E23" s="57"/>
      <c r="F23" s="57"/>
      <c r="G23" s="57"/>
      <c r="H23" s="78" t="s">
        <v>55</v>
      </c>
      <c r="I23" s="52">
        <f>SUM(I20+I21+I22)</f>
        <v>62175.160000000069</v>
      </c>
      <c r="J23" s="92">
        <f>I23*2.4</f>
        <v>149220.38400000017</v>
      </c>
      <c r="K23" s="72">
        <v>31468.2</v>
      </c>
      <c r="L23" s="73">
        <v>94279.69</v>
      </c>
      <c r="N23" s="39"/>
      <c r="O23" s="39"/>
    </row>
    <row r="24" spans="1:15">
      <c r="A24" s="55"/>
      <c r="B24" s="30" t="s">
        <v>46</v>
      </c>
      <c r="C24" s="57"/>
      <c r="D24" s="57"/>
      <c r="E24" s="57"/>
      <c r="F24" s="57"/>
      <c r="G24" s="57"/>
      <c r="H24" s="89"/>
      <c r="I24" s="90"/>
      <c r="J24" s="39"/>
      <c r="K24" s="53"/>
      <c r="L24" s="54"/>
      <c r="N24" s="39"/>
      <c r="O24" s="39"/>
    </row>
    <row r="25" spans="1:15" ht="27" customHeight="1">
      <c r="A25" s="58" t="s">
        <v>15</v>
      </c>
      <c r="B25" s="12" t="s">
        <v>16</v>
      </c>
      <c r="C25" s="11">
        <v>40</v>
      </c>
      <c r="D25" s="11">
        <v>5.3</v>
      </c>
      <c r="E25" s="11"/>
      <c r="F25" s="26">
        <v>22578.286</v>
      </c>
      <c r="G25" s="26">
        <v>21922.878000000001</v>
      </c>
      <c r="H25" s="76" t="s">
        <v>17</v>
      </c>
      <c r="I25" s="87">
        <f>(F25-G25)*C25</f>
        <v>26216.319999999978</v>
      </c>
      <c r="J25" s="39"/>
      <c r="K25" s="49"/>
      <c r="L25" s="50"/>
      <c r="N25" s="32"/>
      <c r="O25" s="32"/>
    </row>
    <row r="26" spans="1:15" ht="30" customHeight="1">
      <c r="A26" s="58" t="s">
        <v>18</v>
      </c>
      <c r="B26" s="12" t="s">
        <v>16</v>
      </c>
      <c r="C26" s="11">
        <v>40</v>
      </c>
      <c r="D26" s="11">
        <v>5.3</v>
      </c>
      <c r="E26" s="11"/>
      <c r="F26" s="26">
        <v>31269.200000000001</v>
      </c>
      <c r="G26" s="26">
        <v>30633.294000000002</v>
      </c>
      <c r="H26" s="76" t="s">
        <v>19</v>
      </c>
      <c r="I26" s="84">
        <f t="shared" ref="I26:I27" si="4">(F26-G26)*C26</f>
        <v>25436.239999999962</v>
      </c>
      <c r="J26" s="39"/>
      <c r="K26" s="49"/>
      <c r="L26" s="50"/>
      <c r="N26" s="32"/>
      <c r="O26" s="32"/>
    </row>
    <row r="27" spans="1:15" ht="29.25" customHeight="1" thickBot="1">
      <c r="A27" s="59" t="s">
        <v>32</v>
      </c>
      <c r="B27" s="12" t="s">
        <v>31</v>
      </c>
      <c r="C27" s="11">
        <v>80</v>
      </c>
      <c r="D27" s="11">
        <v>5.3</v>
      </c>
      <c r="E27" s="11"/>
      <c r="F27" s="26">
        <v>2830.6729999999998</v>
      </c>
      <c r="G27" s="26">
        <v>2509.8580000000002</v>
      </c>
      <c r="H27" s="77" t="s">
        <v>20</v>
      </c>
      <c r="I27" s="85">
        <f t="shared" si="4"/>
        <v>25665.199999999968</v>
      </c>
      <c r="J27" s="39"/>
      <c r="K27" s="49"/>
      <c r="L27" s="50"/>
      <c r="N27" s="32"/>
      <c r="O27" s="32"/>
    </row>
    <row r="28" spans="1:15" ht="19.5" thickBot="1">
      <c r="A28" s="55"/>
      <c r="C28" s="57"/>
      <c r="D28" s="57"/>
      <c r="E28" s="57"/>
      <c r="F28" s="57"/>
      <c r="G28" s="57"/>
      <c r="H28" s="78" t="s">
        <v>55</v>
      </c>
      <c r="I28" s="52">
        <f>SUM(I25+I26+I27)</f>
        <v>77317.759999999907</v>
      </c>
      <c r="J28" s="92">
        <f>I28*2.4</f>
        <v>185562.62399999978</v>
      </c>
      <c r="K28" s="72">
        <v>50628.2</v>
      </c>
      <c r="L28" s="73">
        <v>155551.67999999999</v>
      </c>
      <c r="N28" s="39"/>
      <c r="O28" s="39"/>
    </row>
    <row r="29" spans="1:15">
      <c r="A29" s="55"/>
      <c r="B29" s="30" t="s">
        <v>47</v>
      </c>
      <c r="C29" s="57"/>
      <c r="D29" s="57"/>
      <c r="E29" s="57"/>
      <c r="F29" s="57"/>
      <c r="G29" s="57"/>
      <c r="H29" s="89"/>
      <c r="I29" s="90"/>
      <c r="J29" s="39"/>
      <c r="K29" s="53"/>
      <c r="L29" s="54"/>
      <c r="N29" s="39"/>
      <c r="O29" s="39"/>
    </row>
    <row r="30" spans="1:15" ht="28.5">
      <c r="A30" s="58" t="s">
        <v>15</v>
      </c>
      <c r="B30" s="12" t="s">
        <v>16</v>
      </c>
      <c r="C30" s="11">
        <v>40</v>
      </c>
      <c r="D30" s="11">
        <v>5.3</v>
      </c>
      <c r="E30" s="41"/>
      <c r="F30" s="26">
        <v>23254.546999999999</v>
      </c>
      <c r="G30" s="26">
        <v>22578.286</v>
      </c>
      <c r="H30" s="76" t="s">
        <v>17</v>
      </c>
      <c r="I30" s="87">
        <f t="shared" ref="I30:I32" si="5">(F30-G30)*C30</f>
        <v>27050.439999999944</v>
      </c>
      <c r="J30" s="39"/>
      <c r="K30" s="49"/>
      <c r="L30" s="50"/>
      <c r="N30" s="32"/>
      <c r="O30" s="32"/>
    </row>
    <row r="31" spans="1:15" ht="28.5">
      <c r="A31" s="58" t="s">
        <v>18</v>
      </c>
      <c r="B31" s="12" t="s">
        <v>16</v>
      </c>
      <c r="C31" s="11">
        <v>40</v>
      </c>
      <c r="D31" s="11">
        <v>5.3</v>
      </c>
      <c r="E31" s="41"/>
      <c r="F31" s="26">
        <v>31846.366000000002</v>
      </c>
      <c r="G31" s="26">
        <v>31269.200000000001</v>
      </c>
      <c r="H31" s="76" t="s">
        <v>19</v>
      </c>
      <c r="I31" s="84">
        <f t="shared" si="5"/>
        <v>23086.640000000043</v>
      </c>
      <c r="J31" s="39"/>
      <c r="K31" s="49"/>
      <c r="L31" s="50"/>
      <c r="N31" s="32"/>
      <c r="O31" s="32"/>
    </row>
    <row r="32" spans="1:15" ht="29.25" thickBot="1">
      <c r="A32" s="59" t="s">
        <v>32</v>
      </c>
      <c r="B32" s="12" t="s">
        <v>31</v>
      </c>
      <c r="C32" s="11">
        <v>80</v>
      </c>
      <c r="D32" s="11">
        <v>5.3</v>
      </c>
      <c r="E32" s="11"/>
      <c r="F32" s="26">
        <v>3222.6080000000002</v>
      </c>
      <c r="G32" s="26">
        <v>2830.6729999999998</v>
      </c>
      <c r="H32" s="77" t="s">
        <v>20</v>
      </c>
      <c r="I32" s="85">
        <f t="shared" si="5"/>
        <v>31354.800000000032</v>
      </c>
      <c r="J32" s="39"/>
      <c r="K32" s="49"/>
      <c r="L32" s="50"/>
      <c r="N32" s="32"/>
      <c r="O32" s="32"/>
    </row>
    <row r="33" spans="1:15" ht="19.5" thickBot="1">
      <c r="A33" s="55"/>
      <c r="C33" s="57"/>
      <c r="D33" s="57"/>
      <c r="E33" s="57"/>
      <c r="F33" s="57"/>
      <c r="G33" s="57"/>
      <c r="H33" s="78" t="s">
        <v>55</v>
      </c>
      <c r="I33" s="52">
        <f>SUM(I30+I31+I32)</f>
        <v>81491.880000000019</v>
      </c>
      <c r="J33" s="92">
        <f>I33*2.4</f>
        <v>195580.51200000005</v>
      </c>
      <c r="K33" s="72">
        <v>57101.2</v>
      </c>
      <c r="L33" s="73">
        <v>177395.43</v>
      </c>
      <c r="N33" s="39"/>
      <c r="O33" s="39"/>
    </row>
    <row r="34" spans="1:15">
      <c r="A34" s="55"/>
      <c r="B34" s="30" t="s">
        <v>48</v>
      </c>
      <c r="C34" s="57"/>
      <c r="D34" s="57"/>
      <c r="E34" s="57"/>
      <c r="F34" s="57"/>
      <c r="G34" s="57"/>
      <c r="H34" s="89"/>
      <c r="I34" s="90"/>
      <c r="J34" s="39"/>
      <c r="K34" s="53"/>
      <c r="L34" s="54"/>
      <c r="N34" s="39"/>
      <c r="O34" s="39"/>
    </row>
    <row r="35" spans="1:15" ht="28.5">
      <c r="A35" s="58" t="s">
        <v>15</v>
      </c>
      <c r="B35" s="12" t="s">
        <v>16</v>
      </c>
      <c r="C35" s="11">
        <v>40</v>
      </c>
      <c r="D35" s="11">
        <v>5.3</v>
      </c>
      <c r="E35" s="41"/>
      <c r="F35" s="26">
        <v>23810.148000000001</v>
      </c>
      <c r="G35" s="26">
        <v>23254.546999999999</v>
      </c>
      <c r="H35" s="76" t="s">
        <v>17</v>
      </c>
      <c r="I35" s="87">
        <f t="shared" ref="I35:I37" si="6">(F35-G35)*C35</f>
        <v>22224.040000000095</v>
      </c>
      <c r="J35" s="39"/>
      <c r="K35" s="49"/>
      <c r="L35" s="50"/>
      <c r="N35" s="32"/>
      <c r="O35" s="32"/>
    </row>
    <row r="36" spans="1:15" ht="28.5">
      <c r="A36" s="58" t="s">
        <v>18</v>
      </c>
      <c r="B36" s="12" t="s">
        <v>16</v>
      </c>
      <c r="C36" s="11">
        <v>40</v>
      </c>
      <c r="D36" s="11">
        <v>5.3</v>
      </c>
      <c r="E36" s="41"/>
      <c r="F36" s="26">
        <v>32304.333999999999</v>
      </c>
      <c r="G36" s="26">
        <v>31846.366000000002</v>
      </c>
      <c r="H36" s="76" t="s">
        <v>19</v>
      </c>
      <c r="I36" s="84">
        <f t="shared" si="6"/>
        <v>18318.719999999885</v>
      </c>
      <c r="J36" s="39"/>
      <c r="K36" s="49"/>
      <c r="L36" s="50"/>
      <c r="N36" s="32"/>
      <c r="O36" s="32"/>
    </row>
    <row r="37" spans="1:15" ht="29.25" thickBot="1">
      <c r="A37" s="59" t="s">
        <v>32</v>
      </c>
      <c r="B37" s="12" t="s">
        <v>31</v>
      </c>
      <c r="C37" s="11">
        <v>80</v>
      </c>
      <c r="D37" s="11">
        <v>5.3</v>
      </c>
      <c r="E37" s="11"/>
      <c r="F37" s="26">
        <v>3515.8429999999998</v>
      </c>
      <c r="G37" s="26">
        <v>3222.6080000000002</v>
      </c>
      <c r="H37" s="77" t="s">
        <v>20</v>
      </c>
      <c r="I37" s="85">
        <f t="shared" si="6"/>
        <v>23458.799999999974</v>
      </c>
      <c r="J37" s="39"/>
      <c r="K37" s="49"/>
      <c r="L37" s="50"/>
      <c r="N37" s="32"/>
      <c r="O37" s="32"/>
    </row>
    <row r="38" spans="1:15" ht="19.5" thickBot="1">
      <c r="A38" s="55"/>
      <c r="C38" s="57"/>
      <c r="D38" s="57"/>
      <c r="E38" s="57"/>
      <c r="F38" s="57"/>
      <c r="G38" s="57"/>
      <c r="H38" s="78" t="s">
        <v>55</v>
      </c>
      <c r="I38" s="52">
        <f>SUM(I35+I36+I37)</f>
        <v>64001.559999999954</v>
      </c>
      <c r="J38" s="92">
        <f>I38*2.49</f>
        <v>159363.88439999989</v>
      </c>
      <c r="K38" s="72">
        <v>24340.66</v>
      </c>
      <c r="L38" s="73">
        <v>190556.31</v>
      </c>
      <c r="N38" s="39"/>
      <c r="O38" s="39"/>
    </row>
    <row r="39" spans="1:15">
      <c r="A39" s="55"/>
      <c r="B39" s="30" t="s">
        <v>49</v>
      </c>
      <c r="C39" s="57"/>
      <c r="D39" s="57"/>
      <c r="E39" s="57"/>
      <c r="F39" s="57"/>
      <c r="G39" s="57"/>
      <c r="H39" s="89"/>
      <c r="I39" s="90"/>
      <c r="J39" s="39"/>
      <c r="K39" s="49"/>
      <c r="L39" s="54"/>
      <c r="N39" s="39"/>
      <c r="O39" s="39"/>
    </row>
    <row r="40" spans="1:15" ht="28.5">
      <c r="A40" s="58" t="s">
        <v>15</v>
      </c>
      <c r="B40" s="12" t="s">
        <v>16</v>
      </c>
      <c r="C40" s="11">
        <v>40</v>
      </c>
      <c r="D40" s="11">
        <v>5.3</v>
      </c>
      <c r="E40" s="41"/>
      <c r="F40" s="26">
        <v>24416</v>
      </c>
      <c r="G40" s="26">
        <v>23810.148000000001</v>
      </c>
      <c r="H40" s="76" t="s">
        <v>17</v>
      </c>
      <c r="I40" s="87">
        <f t="shared" ref="I40:I42" si="7">(F40-G40)*C40</f>
        <v>24234.079999999958</v>
      </c>
      <c r="J40" s="39"/>
      <c r="K40" s="49"/>
      <c r="L40" s="50"/>
      <c r="N40" s="32"/>
      <c r="O40" s="32"/>
    </row>
    <row r="41" spans="1:15" ht="28.5">
      <c r="A41" s="58" t="s">
        <v>18</v>
      </c>
      <c r="B41" s="12" t="s">
        <v>16</v>
      </c>
      <c r="C41" s="11">
        <v>40</v>
      </c>
      <c r="D41" s="11">
        <v>5.3</v>
      </c>
      <c r="E41" s="41"/>
      <c r="F41" s="26">
        <v>32712.999</v>
      </c>
      <c r="G41" s="26">
        <v>32304.333999999999</v>
      </c>
      <c r="H41" s="76" t="s">
        <v>19</v>
      </c>
      <c r="I41" s="84">
        <f t="shared" si="7"/>
        <v>16346.600000000035</v>
      </c>
      <c r="J41" s="39"/>
      <c r="K41" s="49"/>
      <c r="L41" s="50"/>
      <c r="N41" s="32"/>
      <c r="O41" s="32"/>
    </row>
    <row r="42" spans="1:15" ht="29.25" thickBot="1">
      <c r="A42" s="59" t="s">
        <v>32</v>
      </c>
      <c r="B42" s="12" t="s">
        <v>31</v>
      </c>
      <c r="C42" s="11">
        <v>80</v>
      </c>
      <c r="D42" s="11">
        <v>5.3</v>
      </c>
      <c r="E42" s="11"/>
      <c r="F42" s="26">
        <v>3808.701</v>
      </c>
      <c r="G42" s="26">
        <v>3515.8429999999998</v>
      </c>
      <c r="H42" s="77" t="s">
        <v>20</v>
      </c>
      <c r="I42" s="85">
        <f t="shared" si="7"/>
        <v>23428.640000000014</v>
      </c>
      <c r="J42" s="39"/>
      <c r="K42" s="49"/>
      <c r="L42" s="50"/>
      <c r="N42" s="32"/>
      <c r="O42" s="32"/>
    </row>
    <row r="43" spans="1:15" ht="19.5" thickBot="1">
      <c r="A43" s="55"/>
      <c r="C43" s="57"/>
      <c r="D43" s="57"/>
      <c r="E43" s="57"/>
      <c r="F43" s="57"/>
      <c r="G43" s="57"/>
      <c r="H43" s="78" t="s">
        <v>55</v>
      </c>
      <c r="I43" s="52">
        <f>SUM(I40+I41+I42)</f>
        <v>64009.320000000007</v>
      </c>
      <c r="J43" s="92">
        <f>I43*2.49</f>
        <v>159383.20680000004</v>
      </c>
      <c r="K43" s="125">
        <v>60679.69</v>
      </c>
      <c r="L43" s="124">
        <v>81722.36</v>
      </c>
      <c r="N43" s="39"/>
      <c r="O43" s="39"/>
    </row>
    <row r="44" spans="1:15">
      <c r="A44" s="55"/>
      <c r="B44" s="30" t="s">
        <v>50</v>
      </c>
      <c r="C44" s="57"/>
      <c r="D44" s="57"/>
      <c r="E44" s="57"/>
      <c r="F44" s="57"/>
      <c r="G44" s="57"/>
      <c r="H44" s="89"/>
      <c r="I44" s="90"/>
      <c r="J44" s="39"/>
      <c r="K44" s="53"/>
      <c r="L44" s="54"/>
      <c r="N44" s="39"/>
      <c r="O44" s="39"/>
    </row>
    <row r="45" spans="1:15" ht="28.5">
      <c r="A45" s="58" t="s">
        <v>15</v>
      </c>
      <c r="B45" s="12" t="s">
        <v>16</v>
      </c>
      <c r="C45" s="11">
        <v>40</v>
      </c>
      <c r="D45" s="11">
        <v>5.3</v>
      </c>
      <c r="E45" s="41"/>
      <c r="F45" s="26">
        <v>24962.037</v>
      </c>
      <c r="G45" s="26">
        <v>24416</v>
      </c>
      <c r="H45" s="76" t="s">
        <v>17</v>
      </c>
      <c r="I45" s="87">
        <f t="shared" ref="I45:I47" si="8">(F45-G45)*C45</f>
        <v>21841.48000000001</v>
      </c>
      <c r="J45" s="39"/>
      <c r="K45" s="49"/>
      <c r="L45" s="50"/>
      <c r="N45" s="32"/>
      <c r="O45" s="32"/>
    </row>
    <row r="46" spans="1:15" ht="28.5">
      <c r="A46" s="58" t="s">
        <v>18</v>
      </c>
      <c r="B46" s="12" t="s">
        <v>16</v>
      </c>
      <c r="C46" s="11">
        <v>40</v>
      </c>
      <c r="D46" s="11">
        <v>5.3</v>
      </c>
      <c r="E46" s="41"/>
      <c r="F46" s="26">
        <v>33280.277999999998</v>
      </c>
      <c r="G46" s="26">
        <v>32712.999</v>
      </c>
      <c r="H46" s="76" t="s">
        <v>19</v>
      </c>
      <c r="I46" s="84">
        <f t="shared" si="8"/>
        <v>22691.159999999945</v>
      </c>
      <c r="J46" s="39"/>
      <c r="K46" s="49"/>
      <c r="L46" s="50"/>
      <c r="N46" s="32"/>
      <c r="O46" s="32"/>
    </row>
    <row r="47" spans="1:15" ht="29.25" thickBot="1">
      <c r="A47" s="59" t="s">
        <v>32</v>
      </c>
      <c r="B47" s="12" t="s">
        <v>31</v>
      </c>
      <c r="C47" s="11">
        <v>80</v>
      </c>
      <c r="D47" s="11">
        <v>5.3</v>
      </c>
      <c r="E47" s="11"/>
      <c r="F47" s="26">
        <v>4121.2740000000003</v>
      </c>
      <c r="G47" s="26">
        <v>3808.701</v>
      </c>
      <c r="H47" s="77" t="s">
        <v>20</v>
      </c>
      <c r="I47" s="85">
        <f t="shared" si="8"/>
        <v>25005.840000000026</v>
      </c>
      <c r="J47" s="39"/>
      <c r="K47" s="49"/>
      <c r="L47" s="50"/>
      <c r="N47" s="32"/>
      <c r="O47" s="32"/>
    </row>
    <row r="48" spans="1:15" ht="19.5" thickBot="1">
      <c r="A48" s="55"/>
      <c r="C48" s="57"/>
      <c r="D48" s="57"/>
      <c r="E48" s="57"/>
      <c r="F48" s="57"/>
      <c r="G48" s="57"/>
      <c r="H48" s="78" t="s">
        <v>55</v>
      </c>
      <c r="I48" s="52">
        <f>SUM(I45+I46+I47)</f>
        <v>69538.479999999981</v>
      </c>
      <c r="J48" s="92">
        <f>I48*2.49</f>
        <v>173150.81519999998</v>
      </c>
      <c r="K48" s="74">
        <v>46558.9</v>
      </c>
      <c r="L48" s="75">
        <v>149295.99</v>
      </c>
      <c r="N48" s="39"/>
      <c r="O48" s="39"/>
    </row>
    <row r="49" spans="1:15">
      <c r="A49" s="55"/>
      <c r="B49" s="30" t="s">
        <v>51</v>
      </c>
      <c r="C49" s="57"/>
      <c r="D49" s="57"/>
      <c r="E49" s="57"/>
      <c r="F49" s="57"/>
      <c r="G49" s="57"/>
      <c r="H49" s="89"/>
      <c r="I49" s="90"/>
      <c r="J49" s="39"/>
      <c r="K49" s="70"/>
      <c r="L49" s="71"/>
      <c r="N49" s="39"/>
      <c r="O49" s="39"/>
    </row>
    <row r="50" spans="1:15" ht="28.5">
      <c r="A50" s="58" t="s">
        <v>15</v>
      </c>
      <c r="B50" s="12" t="s">
        <v>16</v>
      </c>
      <c r="C50" s="11">
        <v>40</v>
      </c>
      <c r="D50" s="11">
        <v>5.3</v>
      </c>
      <c r="E50" s="41"/>
      <c r="F50" s="26">
        <v>25259.133999999998</v>
      </c>
      <c r="G50" s="26">
        <v>24962.037</v>
      </c>
      <c r="H50" s="76" t="s">
        <v>17</v>
      </c>
      <c r="I50" s="87">
        <f t="shared" ref="I50:I52" si="9">(F50-G50)*C50</f>
        <v>11883.879999999917</v>
      </c>
      <c r="J50" s="60"/>
      <c r="K50" s="49"/>
      <c r="L50" s="50"/>
      <c r="N50" s="37"/>
      <c r="O50" s="37"/>
    </row>
    <row r="51" spans="1:15" ht="28.5">
      <c r="A51" s="58" t="s">
        <v>18</v>
      </c>
      <c r="B51" s="12" t="s">
        <v>16</v>
      </c>
      <c r="C51" s="11">
        <v>40</v>
      </c>
      <c r="D51" s="11">
        <v>5.3</v>
      </c>
      <c r="E51" s="41"/>
      <c r="F51" s="26">
        <v>33907.623</v>
      </c>
      <c r="G51" s="26">
        <v>33280.277999999998</v>
      </c>
      <c r="H51" s="76" t="s">
        <v>19</v>
      </c>
      <c r="I51" s="84">
        <f t="shared" si="9"/>
        <v>25093.800000000047</v>
      </c>
      <c r="J51" s="40"/>
      <c r="K51" s="49"/>
      <c r="L51" s="50"/>
      <c r="N51" s="38"/>
      <c r="O51" s="38"/>
    </row>
    <row r="52" spans="1:15" ht="29.25" thickBot="1">
      <c r="A52" s="59" t="s">
        <v>32</v>
      </c>
      <c r="B52" s="12" t="s">
        <v>31</v>
      </c>
      <c r="C52" s="11">
        <v>80</v>
      </c>
      <c r="D52" s="11">
        <v>5.3</v>
      </c>
      <c r="E52" s="11"/>
      <c r="F52" s="26">
        <v>4491.8940000000002</v>
      </c>
      <c r="G52" s="26">
        <v>4121.2740000000003</v>
      </c>
      <c r="H52" s="77" t="s">
        <v>20</v>
      </c>
      <c r="I52" s="85">
        <f t="shared" si="9"/>
        <v>29649.599999999991</v>
      </c>
      <c r="J52" s="40"/>
      <c r="K52" s="49"/>
      <c r="L52" s="50"/>
      <c r="N52" s="38"/>
      <c r="O52" s="38"/>
    </row>
    <row r="53" spans="1:15" ht="19.5" thickBot="1">
      <c r="A53" s="55"/>
      <c r="C53" s="57"/>
      <c r="D53" s="57"/>
      <c r="E53" s="57"/>
      <c r="F53" s="57"/>
      <c r="G53" s="57"/>
      <c r="H53" s="78" t="s">
        <v>55</v>
      </c>
      <c r="I53" s="52">
        <f>SUM(I50+I51+I52)</f>
        <v>66627.279999999955</v>
      </c>
      <c r="J53" s="92">
        <f>I53*2.49</f>
        <v>165901.92719999989</v>
      </c>
      <c r="K53" s="72">
        <v>86021.119999999995</v>
      </c>
      <c r="L53" s="73">
        <v>259543.87</v>
      </c>
      <c r="N53" s="39"/>
      <c r="O53" s="39"/>
    </row>
    <row r="54" spans="1:15">
      <c r="A54" s="55"/>
      <c r="B54" s="30" t="s">
        <v>52</v>
      </c>
      <c r="C54" s="57"/>
      <c r="D54" s="57"/>
      <c r="E54" s="57"/>
      <c r="F54" s="57"/>
      <c r="G54" s="57"/>
      <c r="H54" s="89"/>
      <c r="I54" s="90"/>
      <c r="J54" s="39"/>
      <c r="K54" s="53"/>
      <c r="L54" s="54"/>
      <c r="N54" s="39"/>
      <c r="O54" s="39"/>
    </row>
    <row r="55" spans="1:15" ht="28.5">
      <c r="A55" s="58" t="s">
        <v>15</v>
      </c>
      <c r="B55" s="12" t="s">
        <v>16</v>
      </c>
      <c r="C55" s="11">
        <v>40</v>
      </c>
      <c r="D55" s="11">
        <v>5.3</v>
      </c>
      <c r="E55" s="41"/>
      <c r="F55" s="26">
        <v>25529.133999999998</v>
      </c>
      <c r="G55" s="26">
        <v>25259.133999999998</v>
      </c>
      <c r="H55" s="76" t="s">
        <v>17</v>
      </c>
      <c r="I55" s="87">
        <v>0</v>
      </c>
      <c r="J55" s="81" t="s">
        <v>37</v>
      </c>
      <c r="K55" s="49"/>
      <c r="L55" s="50"/>
      <c r="N55" s="37"/>
      <c r="O55" s="37"/>
    </row>
    <row r="56" spans="1:15" ht="25.5">
      <c r="A56" s="61" t="s">
        <v>38</v>
      </c>
      <c r="B56" s="42" t="s">
        <v>39</v>
      </c>
      <c r="C56" s="43">
        <v>80</v>
      </c>
      <c r="D56" s="43">
        <v>5.3</v>
      </c>
      <c r="E56" s="43"/>
      <c r="F56" s="26">
        <v>244.70599999999999</v>
      </c>
      <c r="G56" s="26">
        <v>0</v>
      </c>
      <c r="H56" s="79" t="s">
        <v>17</v>
      </c>
      <c r="I56" s="84">
        <f t="shared" ref="I56:I58" si="10">(F56-G56)*C56</f>
        <v>19576.48</v>
      </c>
      <c r="J56" s="82" t="s">
        <v>40</v>
      </c>
      <c r="K56" s="49"/>
      <c r="L56" s="50"/>
      <c r="N56" s="38"/>
      <c r="O56" s="38"/>
    </row>
    <row r="57" spans="1:15" ht="28.5">
      <c r="A57" s="58" t="s">
        <v>18</v>
      </c>
      <c r="B57" s="12" t="s">
        <v>16</v>
      </c>
      <c r="C57" s="11">
        <v>40</v>
      </c>
      <c r="D57" s="11">
        <v>5.3</v>
      </c>
      <c r="E57" s="41"/>
      <c r="F57" s="26">
        <v>34648.480000000003</v>
      </c>
      <c r="G57" s="26">
        <v>33907.623</v>
      </c>
      <c r="H57" s="76" t="s">
        <v>19</v>
      </c>
      <c r="I57" s="84">
        <f t="shared" si="10"/>
        <v>29634.280000000144</v>
      </c>
      <c r="J57" s="33"/>
      <c r="K57" s="49"/>
      <c r="L57" s="50"/>
      <c r="N57" s="38"/>
      <c r="O57" s="38"/>
    </row>
    <row r="58" spans="1:15" ht="34.5" customHeight="1" thickBot="1">
      <c r="A58" s="59" t="s">
        <v>32</v>
      </c>
      <c r="B58" s="12" t="s">
        <v>31</v>
      </c>
      <c r="C58" s="11">
        <v>80</v>
      </c>
      <c r="D58" s="11">
        <v>5.3</v>
      </c>
      <c r="E58" s="11"/>
      <c r="F58" s="26">
        <v>4924.7030000000004</v>
      </c>
      <c r="G58" s="26">
        <v>4491.8940000000002</v>
      </c>
      <c r="H58" s="77" t="s">
        <v>20</v>
      </c>
      <c r="I58" s="85">
        <f t="shared" si="10"/>
        <v>34624.720000000016</v>
      </c>
      <c r="J58" s="33"/>
      <c r="K58" s="49"/>
      <c r="L58" s="50"/>
      <c r="N58" s="38"/>
      <c r="O58" s="38"/>
    </row>
    <row r="59" spans="1:15" ht="19.5" thickBot="1">
      <c r="A59" s="62"/>
      <c r="C59" s="34"/>
      <c r="D59" s="34"/>
      <c r="E59" s="34"/>
      <c r="F59" s="35"/>
      <c r="G59" s="35"/>
      <c r="H59" s="78" t="s">
        <v>55</v>
      </c>
      <c r="I59" s="52">
        <f>SUM(I56+I57+I58)</f>
        <v>83835.480000000156</v>
      </c>
      <c r="J59" s="92">
        <f>I59*2.49</f>
        <v>208750.34520000042</v>
      </c>
      <c r="K59" s="72">
        <v>52333.1</v>
      </c>
      <c r="L59" s="73">
        <v>102373.39</v>
      </c>
      <c r="N59" s="40"/>
      <c r="O59" s="40"/>
    </row>
    <row r="60" spans="1:15">
      <c r="A60" s="62"/>
      <c r="B60" s="36" t="s">
        <v>53</v>
      </c>
      <c r="C60" s="34"/>
      <c r="D60" s="34"/>
      <c r="E60" s="34"/>
      <c r="F60" s="35"/>
      <c r="G60" s="35"/>
      <c r="H60" s="89"/>
      <c r="I60" s="90"/>
      <c r="J60" s="39"/>
      <c r="K60" s="53"/>
      <c r="L60" s="54"/>
      <c r="N60" s="40"/>
      <c r="O60" s="40"/>
    </row>
    <row r="61" spans="1:15" ht="25.5">
      <c r="A61" s="61" t="s">
        <v>38</v>
      </c>
      <c r="B61" s="42" t="s">
        <v>39</v>
      </c>
      <c r="C61" s="43">
        <v>80</v>
      </c>
      <c r="D61" s="43">
        <v>5.3</v>
      </c>
      <c r="E61" s="43"/>
      <c r="F61" s="26">
        <v>485.00599999999997</v>
      </c>
      <c r="G61" s="26">
        <v>244.70599999999999</v>
      </c>
      <c r="H61" s="79" t="s">
        <v>17</v>
      </c>
      <c r="I61" s="87">
        <f t="shared" ref="I61:I63" si="11">(F61-G61)*C61</f>
        <v>19224</v>
      </c>
      <c r="J61" s="40"/>
      <c r="K61" s="49"/>
      <c r="L61" s="50"/>
      <c r="N61" s="38"/>
      <c r="O61" s="38"/>
    </row>
    <row r="62" spans="1:15" ht="28.5">
      <c r="A62" s="58" t="s">
        <v>18</v>
      </c>
      <c r="B62" s="12" t="s">
        <v>16</v>
      </c>
      <c r="C62" s="11">
        <v>40</v>
      </c>
      <c r="D62" s="11">
        <v>5.3</v>
      </c>
      <c r="E62" s="41"/>
      <c r="F62" s="26">
        <v>35372.726999999999</v>
      </c>
      <c r="G62" s="26">
        <v>34648.480000000003</v>
      </c>
      <c r="H62" s="76" t="s">
        <v>19</v>
      </c>
      <c r="I62" s="84">
        <f t="shared" si="11"/>
        <v>28969.87999999983</v>
      </c>
      <c r="J62" s="40"/>
      <c r="K62" s="49"/>
      <c r="L62" s="50"/>
      <c r="N62" s="38"/>
      <c r="O62" s="38"/>
    </row>
    <row r="63" spans="1:15" ht="29.25" thickBot="1">
      <c r="A63" s="63" t="s">
        <v>32</v>
      </c>
      <c r="B63" s="64" t="s">
        <v>31</v>
      </c>
      <c r="C63" s="65">
        <v>80</v>
      </c>
      <c r="D63" s="65">
        <v>5.3</v>
      </c>
      <c r="E63" s="65"/>
      <c r="F63" s="66">
        <v>5405.1679999999997</v>
      </c>
      <c r="G63" s="66">
        <v>4924.7030000000004</v>
      </c>
      <c r="H63" s="80" t="s">
        <v>20</v>
      </c>
      <c r="I63" s="88">
        <f t="shared" si="11"/>
        <v>38437.199999999939</v>
      </c>
      <c r="J63" s="67"/>
      <c r="K63" s="68"/>
      <c r="L63" s="69"/>
      <c r="N63" s="38"/>
      <c r="O63" s="38"/>
    </row>
    <row r="64" spans="1:15" ht="21.75" thickBot="1">
      <c r="H64" s="78" t="s">
        <v>55</v>
      </c>
      <c r="I64" s="52">
        <f>SUM(I61+I62+I63)</f>
        <v>86631.079999999769</v>
      </c>
      <c r="J64" s="92">
        <f>I64*2.49</f>
        <v>215711.38919999945</v>
      </c>
      <c r="K64" s="72">
        <v>38005.1</v>
      </c>
      <c r="L64" s="73">
        <v>139072.93</v>
      </c>
      <c r="M64" s="95" t="s">
        <v>60</v>
      </c>
      <c r="N64" s="39"/>
      <c r="O64" s="39"/>
    </row>
    <row r="65" spans="8:15" ht="36.75" thickBot="1">
      <c r="H65" s="91" t="s">
        <v>56</v>
      </c>
      <c r="I65" s="96">
        <f>SUM(I8+I13+I18+I23+I28+I33+I38+I43++I48+I53+I59+I64)</f>
        <v>896380.63999999978</v>
      </c>
      <c r="J65" s="97">
        <f>I65*2.49</f>
        <v>2231987.7935999995</v>
      </c>
      <c r="K65" s="130">
        <f>SUM(K8+K13+K18+K23+K28+K33+K38+K43+K48+K53+K59+K64)</f>
        <v>563875.1</v>
      </c>
      <c r="L65" s="130">
        <f>SUM(L8+L13+L18+L23+L28+L33+L38+L43+L48+L53+L59+L64)</f>
        <v>1681029.19</v>
      </c>
      <c r="M65" s="94">
        <f>SUM(J65-L65)</f>
        <v>550958.60359999957</v>
      </c>
      <c r="N65" s="39"/>
      <c r="O65" s="39"/>
    </row>
    <row r="66" spans="8:15" ht="24" thickBot="1">
      <c r="H66" s="93" t="s">
        <v>57</v>
      </c>
      <c r="I66" s="51">
        <v>830774</v>
      </c>
      <c r="J66" s="52">
        <v>1993858</v>
      </c>
      <c r="K66" s="131">
        <v>474795.66</v>
      </c>
      <c r="L66" s="131">
        <v>1333174.42</v>
      </c>
      <c r="M66" s="129">
        <f>SUM(J66-L66)</f>
        <v>660683.58000000007</v>
      </c>
    </row>
    <row r="67" spans="8:15" ht="75" customHeight="1" thickBot="1">
      <c r="H67" s="126" t="s">
        <v>59</v>
      </c>
      <c r="I67" s="127">
        <f>SUM(I65-I66)</f>
        <v>65606.639999999781</v>
      </c>
      <c r="J67" s="127">
        <f>SUM(J65-J66)</f>
        <v>238129.79359999951</v>
      </c>
      <c r="K67" s="128">
        <f t="shared" ref="K67:L67" si="12">SUM(K65-K66)</f>
        <v>89079.44</v>
      </c>
      <c r="L67" s="128">
        <f t="shared" si="12"/>
        <v>347854.77</v>
      </c>
    </row>
  </sheetData>
  <mergeCells count="13">
    <mergeCell ref="A1:L1"/>
    <mergeCell ref="K2:K3"/>
    <mergeCell ref="L2:L3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scale="72" orientation="landscape" r:id="rId1"/>
  <rowBreaks count="2" manualBreakCount="2">
    <brk id="2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Ноябрь2017 </vt:lpstr>
      <vt:lpstr>Окт. 2017(2) </vt:lpstr>
      <vt:lpstr>Сентябрь 2017 </vt:lpstr>
      <vt:lpstr>Август 2017 </vt:lpstr>
      <vt:lpstr>Июль 2017  </vt:lpstr>
      <vt:lpstr>Июнь 2017  </vt:lpstr>
      <vt:lpstr>май 2017 </vt:lpstr>
      <vt:lpstr>Апрель 2017</vt:lpstr>
      <vt:lpstr>2017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2019-03-22T09:00:29Z</cp:lastPrinted>
  <dcterms:created xsi:type="dcterms:W3CDTF">2017-02-28T13:53:13Z</dcterms:created>
  <dcterms:modified xsi:type="dcterms:W3CDTF">2019-03-23T15:07:34Z</dcterms:modified>
</cp:coreProperties>
</file>